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140" yWindow="660" windowWidth="12165" windowHeight="9420" activeTab="11"/>
  </bookViews>
  <sheets>
    <sheet name="ж1" sheetId="1" r:id="rId1"/>
    <sheet name="ж2" sheetId="2" r:id="rId2"/>
    <sheet name="жд" sheetId="3" r:id="rId3"/>
    <sheet name="М1" sheetId="4" r:id="rId4"/>
    <sheet name="М2" sheetId="5" r:id="rId5"/>
    <sheet name="М3" sheetId="6" r:id="rId6"/>
    <sheet name="М4" sheetId="7" r:id="rId7"/>
    <sheet name="КАМ1" sheetId="8" r:id="rId8"/>
    <sheet name="КАМ2" sheetId="9" r:id="rId9"/>
    <sheet name="МД" sheetId="10" r:id="rId10"/>
    <sheet name="КРМД" sheetId="11" r:id="rId11"/>
    <sheet name="Регистрация жен" sheetId="12" r:id="rId12"/>
    <sheet name="Регистрация муж" sheetId="13" r:id="rId13"/>
  </sheets>
  <calcPr calcId="145621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0" i="7" l="1"/>
  <c r="B24" i="7"/>
  <c r="F6" i="12" l="1"/>
  <c r="F4" i="12"/>
  <c r="F8" i="12"/>
  <c r="F5" i="12"/>
  <c r="F10" i="12"/>
  <c r="F3" i="12"/>
  <c r="F7" i="12"/>
  <c r="F11" i="12"/>
  <c r="F12" i="12"/>
  <c r="F14" i="12"/>
  <c r="F9" i="12"/>
  <c r="F11" i="13"/>
  <c r="F6" i="13"/>
  <c r="F17" i="13"/>
  <c r="F13" i="13"/>
  <c r="F16" i="13"/>
  <c r="F14" i="13"/>
  <c r="F15" i="13"/>
  <c r="F12" i="13"/>
  <c r="F5" i="13"/>
  <c r="F9" i="13"/>
  <c r="F4" i="13"/>
  <c r="F8" i="13"/>
  <c r="F7" i="13"/>
  <c r="F3" i="13"/>
  <c r="F18" i="13"/>
  <c r="F20" i="13"/>
  <c r="F10" i="13"/>
  <c r="B40" i="11" l="1"/>
  <c r="F38" i="11"/>
  <c r="B36" i="11"/>
  <c r="F30" i="11"/>
  <c r="J26" i="11"/>
  <c r="F22" i="11"/>
  <c r="N18" i="11"/>
  <c r="F14" i="11"/>
  <c r="J10" i="11"/>
  <c r="F6" i="11"/>
  <c r="F14" i="10"/>
  <c r="F6" i="10"/>
  <c r="F30" i="9"/>
  <c r="J26" i="9"/>
  <c r="B16" i="10" s="1"/>
  <c r="B24" i="9"/>
  <c r="F22" i="9"/>
  <c r="B20" i="9"/>
  <c r="F14" i="9"/>
  <c r="J10" i="9"/>
  <c r="B8" i="10" s="1"/>
  <c r="F6" i="9"/>
  <c r="F30" i="8"/>
  <c r="J26" i="8"/>
  <c r="B12" i="10" s="1"/>
  <c r="B24" i="8"/>
  <c r="F22" i="8"/>
  <c r="B20" i="8"/>
  <c r="F14" i="8"/>
  <c r="J10" i="8"/>
  <c r="B4" i="10" s="1"/>
  <c r="F6" i="8"/>
  <c r="F22" i="7"/>
  <c r="J26" i="7" s="1"/>
  <c r="B16" i="8" s="1"/>
  <c r="F14" i="7"/>
  <c r="F30" i="7" s="1"/>
  <c r="F6" i="7"/>
  <c r="J10" i="7" s="1"/>
  <c r="B8" i="9" s="1"/>
  <c r="F30" i="6"/>
  <c r="J26" i="6"/>
  <c r="B12" i="9" s="1"/>
  <c r="B24" i="6"/>
  <c r="F22" i="6"/>
  <c r="B20" i="6"/>
  <c r="F14" i="6"/>
  <c r="J10" i="6"/>
  <c r="B12" i="8" s="1"/>
  <c r="F6" i="6"/>
  <c r="F30" i="5"/>
  <c r="J26" i="5"/>
  <c r="B8" i="8" s="1"/>
  <c r="B24" i="5"/>
  <c r="F22" i="5"/>
  <c r="B20" i="5"/>
  <c r="F14" i="5"/>
  <c r="J10" i="5"/>
  <c r="B16" i="9" s="1"/>
  <c r="F6" i="5"/>
  <c r="F30" i="4"/>
  <c r="J26" i="4" s="1"/>
  <c r="B4" i="9" s="1"/>
  <c r="B24" i="4"/>
  <c r="B20" i="4"/>
  <c r="F22" i="4" s="1"/>
  <c r="F14" i="4"/>
  <c r="J10" i="4"/>
  <c r="B4" i="8" s="1"/>
  <c r="F6" i="4"/>
  <c r="H19" i="2"/>
  <c r="B4" i="3"/>
  <c r="I12" i="1"/>
  <c r="H30" i="1"/>
  <c r="I4" i="2"/>
  <c r="C31" i="1"/>
  <c r="J4" i="1"/>
  <c r="C35" i="2"/>
  <c r="H10" i="2"/>
  <c r="H26" i="2"/>
  <c r="J10" i="2"/>
  <c r="H34" i="2"/>
  <c r="I4" i="1"/>
  <c r="C26" i="1"/>
  <c r="I13" i="1"/>
  <c r="F8" i="2"/>
  <c r="C19" i="2"/>
  <c r="H12" i="1"/>
  <c r="H12" i="2"/>
  <c r="F10" i="1"/>
  <c r="H13" i="1"/>
  <c r="C22" i="2"/>
  <c r="H31" i="2"/>
  <c r="H10" i="1"/>
  <c r="J6" i="1"/>
  <c r="C23" i="2"/>
  <c r="C27" i="2"/>
  <c r="H4" i="2"/>
  <c r="H6" i="1"/>
  <c r="B8" i="3"/>
  <c r="I12" i="2"/>
  <c r="H23" i="1"/>
  <c r="F12" i="1"/>
  <c r="I6" i="1"/>
  <c r="F8" i="1"/>
  <c r="H27" i="2"/>
  <c r="H27" i="1"/>
  <c r="H30" i="2"/>
  <c r="F6" i="1"/>
  <c r="H18" i="2"/>
  <c r="C34" i="2"/>
  <c r="G12" i="2"/>
  <c r="F13" i="1"/>
  <c r="G10" i="2"/>
  <c r="G4" i="2"/>
  <c r="G8" i="1"/>
  <c r="G9" i="1" s="1"/>
  <c r="C18" i="2"/>
  <c r="C26" i="2"/>
  <c r="C30" i="2"/>
  <c r="J6" i="2"/>
  <c r="B16" i="3"/>
  <c r="F6" i="2"/>
  <c r="C34" i="1"/>
  <c r="C22" i="1"/>
  <c r="H7" i="1"/>
  <c r="F12" i="2"/>
  <c r="H18" i="1"/>
  <c r="G8" i="2"/>
  <c r="C18" i="1"/>
  <c r="H19" i="1"/>
  <c r="H34" i="1"/>
  <c r="J8" i="2"/>
  <c r="J10" i="1"/>
  <c r="I8" i="2"/>
  <c r="H31" i="1"/>
  <c r="I8" i="1"/>
  <c r="G10" i="1"/>
  <c r="C23" i="1"/>
  <c r="I6" i="2"/>
  <c r="G12" i="1"/>
  <c r="C35" i="1"/>
  <c r="J4" i="2"/>
  <c r="B12" i="3"/>
  <c r="H22" i="1"/>
  <c r="H22" i="2"/>
  <c r="C30" i="1"/>
  <c r="H23" i="2"/>
  <c r="F10" i="2"/>
  <c r="H35" i="1"/>
  <c r="H35" i="2"/>
  <c r="J8" i="1"/>
  <c r="J9" i="1" s="1"/>
  <c r="G4" i="1"/>
  <c r="H4" i="1"/>
  <c r="C19" i="1"/>
  <c r="H6" i="2"/>
  <c r="H26" i="1"/>
  <c r="B20" i="3" l="1"/>
  <c r="F6" i="3"/>
  <c r="B24" i="3"/>
  <c r="F14" i="3"/>
  <c r="J9" i="2"/>
  <c r="H7" i="2"/>
  <c r="C27" i="1"/>
  <c r="G11" i="2"/>
  <c r="F11" i="1"/>
  <c r="F9" i="2"/>
  <c r="G5" i="2"/>
  <c r="H11" i="1"/>
  <c r="I13" i="2"/>
  <c r="I9" i="1"/>
  <c r="F9" i="1"/>
  <c r="H13" i="2"/>
  <c r="J7" i="2"/>
  <c r="I7" i="2"/>
  <c r="J5" i="1"/>
  <c r="I5" i="2"/>
  <c r="H5" i="2"/>
  <c r="J7" i="1"/>
  <c r="F11" i="2"/>
  <c r="C31" i="2"/>
  <c r="F7" i="1"/>
  <c r="I5" i="1"/>
  <c r="F7" i="2"/>
  <c r="G13" i="2"/>
  <c r="G11" i="1"/>
  <c r="F13" i="2"/>
  <c r="J11" i="2"/>
  <c r="H11" i="2"/>
  <c r="I9" i="2"/>
  <c r="G9" i="2"/>
  <c r="I7" i="1"/>
  <c r="H5" i="1"/>
  <c r="J11" i="1"/>
  <c r="J5" i="2"/>
  <c r="G13" i="1"/>
  <c r="G5" i="1"/>
  <c r="F22" i="3" l="1"/>
  <c r="L7" i="2"/>
  <c r="K6" i="2"/>
  <c r="K10" i="1"/>
  <c r="L11" i="1"/>
  <c r="K6" i="1"/>
  <c r="L7" i="1"/>
  <c r="J10" i="3"/>
  <c r="L5" i="1"/>
  <c r="K4" i="1"/>
  <c r="L13" i="1"/>
  <c r="K12" i="1"/>
  <c r="K10" i="2"/>
  <c r="L11" i="2"/>
  <c r="L13" i="2"/>
  <c r="K12" i="2"/>
  <c r="K8" i="2"/>
  <c r="L9" i="2"/>
  <c r="L5" i="2"/>
  <c r="K4" i="2"/>
  <c r="K8" i="1"/>
  <c r="L9" i="1"/>
</calcChain>
</file>

<file path=xl/sharedStrings.xml><?xml version="1.0" encoding="utf-8"?>
<sst xmlns="http://schemas.openxmlformats.org/spreadsheetml/2006/main" count="253" uniqueCount="101">
  <si>
    <t>Команда</t>
  </si>
  <si>
    <t>победы</t>
  </si>
  <si>
    <t>доп</t>
  </si>
  <si>
    <t>место</t>
  </si>
  <si>
    <t/>
  </si>
  <si>
    <t>Тур 1</t>
  </si>
  <si>
    <t>дор.</t>
  </si>
  <si>
    <t>Тур 2</t>
  </si>
  <si>
    <t>Тур 3</t>
  </si>
  <si>
    <t>Тур 4</t>
  </si>
  <si>
    <t>Тур 5</t>
  </si>
  <si>
    <t>Женские дуплеты группа 1</t>
  </si>
  <si>
    <t>Женские дуплеты группа 2</t>
  </si>
  <si>
    <t>Женские дуплеты</t>
  </si>
  <si>
    <t>ж1</t>
  </si>
  <si>
    <t>ж2</t>
  </si>
  <si>
    <t>Кубок регионов мужские дуплеты</t>
  </si>
  <si>
    <t>Мужские дуплеты группа 1</t>
  </si>
  <si>
    <t>Мужские дуплеты группа 2</t>
  </si>
  <si>
    <t>Мужские дуплеты группа 3</t>
  </si>
  <si>
    <t>Мужские дуплеты группа 4</t>
  </si>
  <si>
    <t>Мужские дуплеты 2-й этап группа 1</t>
  </si>
  <si>
    <t>Мужские дуплеты 2-й этап группа 2</t>
  </si>
  <si>
    <t>Мужские дуплеты</t>
  </si>
  <si>
    <t>КАМ1</t>
  </si>
  <si>
    <t>КАМ2</t>
  </si>
  <si>
    <t>Финал</t>
  </si>
  <si>
    <t>За третье место</t>
  </si>
  <si>
    <t>М1</t>
  </si>
  <si>
    <t>М2</t>
  </si>
  <si>
    <t>М3</t>
  </si>
  <si>
    <t>М4</t>
  </si>
  <si>
    <t>За третье место:</t>
  </si>
  <si>
    <t>5 и 6</t>
  </si>
  <si>
    <t>7 и 8</t>
  </si>
  <si>
    <t>1 и 2</t>
  </si>
  <si>
    <t>3 и 4</t>
  </si>
  <si>
    <t>Агапов</t>
  </si>
  <si>
    <t>Лютиков</t>
  </si>
  <si>
    <t>Дубовицкий</t>
  </si>
  <si>
    <t>Тихонов</t>
  </si>
  <si>
    <t>Гоцфрид</t>
  </si>
  <si>
    <t>Осокин</t>
  </si>
  <si>
    <t>Воронов</t>
  </si>
  <si>
    <t>Ли</t>
  </si>
  <si>
    <t>Шундрин А</t>
  </si>
  <si>
    <t>Шундрин М</t>
  </si>
  <si>
    <t>Гаджиев</t>
  </si>
  <si>
    <t>Каргашин</t>
  </si>
  <si>
    <t>Хафидо</t>
  </si>
  <si>
    <t>Давыдов</t>
  </si>
  <si>
    <t>Денисов</t>
  </si>
  <si>
    <t>Петрушко</t>
  </si>
  <si>
    <t>Банщиков</t>
  </si>
  <si>
    <t>Федотовский</t>
  </si>
  <si>
    <t>Крошилов</t>
  </si>
  <si>
    <t>Федотов</t>
  </si>
  <si>
    <t>Мишин</t>
  </si>
  <si>
    <t>Филатов</t>
  </si>
  <si>
    <t>Гулинин</t>
  </si>
  <si>
    <t>Догадин</t>
  </si>
  <si>
    <t>Гришков</t>
  </si>
  <si>
    <t>Михеенко</t>
  </si>
  <si>
    <t>Лямунов</t>
  </si>
  <si>
    <t>Трутнев</t>
  </si>
  <si>
    <t>Африканов</t>
  </si>
  <si>
    <t>Жака</t>
  </si>
  <si>
    <t>Стрельчук А.</t>
  </si>
  <si>
    <t>Поляков</t>
  </si>
  <si>
    <t>Бейгер</t>
  </si>
  <si>
    <t>Рядовиков</t>
  </si>
  <si>
    <t>Мирошниченко</t>
  </si>
  <si>
    <t>Хафизова</t>
  </si>
  <si>
    <t>Бирюкова</t>
  </si>
  <si>
    <t>Лукьянова</t>
  </si>
  <si>
    <t>Курбанова</t>
  </si>
  <si>
    <t>Зубова</t>
  </si>
  <si>
    <t>Скляр</t>
  </si>
  <si>
    <t>Алкина</t>
  </si>
  <si>
    <t>Артюхина</t>
  </si>
  <si>
    <t>Мурашова</t>
  </si>
  <si>
    <t>Кирменская</t>
  </si>
  <si>
    <t>Чекмарева</t>
  </si>
  <si>
    <t>Крошилова</t>
  </si>
  <si>
    <t>Бублик</t>
  </si>
  <si>
    <t>Павлова</t>
  </si>
  <si>
    <t>Савченко</t>
  </si>
  <si>
    <t>Дубовицкая</t>
  </si>
  <si>
    <t>Комарова</t>
  </si>
  <si>
    <t>Пименова</t>
  </si>
  <si>
    <t>Трофимова</t>
  </si>
  <si>
    <t>Полякова</t>
  </si>
  <si>
    <t>Номер</t>
  </si>
  <si>
    <t>Игрок 1</t>
  </si>
  <si>
    <t>Игрок 2</t>
  </si>
  <si>
    <t>Рейт 1</t>
  </si>
  <si>
    <t>Рейт 2</t>
  </si>
  <si>
    <t>Рейтинг</t>
  </si>
  <si>
    <t>Шундрин А.</t>
  </si>
  <si>
    <t xml:space="preserve"> </t>
  </si>
  <si>
    <t>Шундрин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</si>
</sst>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\+##;\-##;0"/>
    <numFmt numFmtId="165" formatCode="\+##;\-##"/>
  </numFmts>
  <fonts count="1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24"/>
      <color indexed="8"/>
      <name val="Calibri Light"/>
      <family val="1"/>
      <charset val="204"/>
      <scheme val="major"/>
    </font>
    <font>
      <sz val="18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6"/>
      <color theme="0" tint="-0.14999847407452621"/>
      <name val="Calibri"/>
      <family val="2"/>
      <charset val="204"/>
      <scheme val="minor"/>
    </font>
    <font>
      <b/>
      <sz val="36"/>
      <color indexed="8"/>
      <name val="Calibri Light"/>
      <family val="1"/>
      <charset val="204"/>
      <scheme val="maj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22"/>
      <color indexed="8"/>
      <name val="Calibri Light"/>
      <family val="1"/>
      <charset val="204"/>
      <scheme val="major"/>
    </font>
    <font>
      <b/>
      <sz val="26"/>
      <color indexed="8"/>
      <name val="Calibri Light"/>
      <family val="1"/>
      <charset val="204"/>
      <scheme val="major"/>
    </font>
    <font>
      <b/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64" fontId="4" fillId="0" borderId="12" xfId="0" applyNumberFormat="1" applyFont="1" applyBorder="1" applyAlignment="1">
      <alignment horizontal="center" vertical="center"/>
    </xf>
    <xf numFmtId="165" fontId="4" fillId="2" borderId="18" xfId="0" applyNumberFormat="1" applyFont="1" applyFill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2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18" xfId="0" applyNumberFormat="1" applyFont="1" applyBorder="1" applyAlignment="1">
      <alignment horizontal="center" vertical="center"/>
    </xf>
    <xf numFmtId="165" fontId="4" fillId="2" borderId="19" xfId="0" applyNumberFormat="1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/>
    </xf>
    <xf numFmtId="164" fontId="4" fillId="0" borderId="26" xfId="0" applyNumberFormat="1" applyFont="1" applyBorder="1" applyAlignment="1">
      <alignment horizontal="center" vertical="center"/>
    </xf>
    <xf numFmtId="164" fontId="4" fillId="0" borderId="27" xfId="0" applyNumberFormat="1" applyFont="1" applyBorder="1" applyAlignment="1">
      <alignment horizontal="center" vertical="center"/>
    </xf>
    <xf numFmtId="165" fontId="4" fillId="2" borderId="2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0" xfId="0" applyFont="1" applyAlignment="1">
      <alignment horizontal="right" inden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9" fillId="0" borderId="19" xfId="0" applyFont="1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0" xfId="0" applyAlignment="1">
      <alignment horizontal="right" indent="1"/>
    </xf>
    <xf numFmtId="0" fontId="0" fillId="0" borderId="36" xfId="0" applyBorder="1" applyAlignment="1">
      <alignment vertical="center"/>
    </xf>
    <xf numFmtId="0" fontId="0" fillId="0" borderId="34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/>
    <xf numFmtId="0" fontId="0" fillId="0" borderId="38" xfId="0" applyBorder="1" applyAlignment="1">
      <alignment horizontal="center"/>
    </xf>
    <xf numFmtId="0" fontId="0" fillId="0" borderId="38" xfId="0" applyBorder="1"/>
    <xf numFmtId="0" fontId="0" fillId="0" borderId="27" xfId="0" applyBorder="1" applyAlignment="1">
      <alignment horizontal="center"/>
    </xf>
    <xf numFmtId="0" fontId="0" fillId="0" borderId="27" xfId="0" applyBorder="1"/>
    <xf numFmtId="0" fontId="0" fillId="0" borderId="0" xfId="0" applyAlignment="1">
      <alignment horizontal="center" vertical="center"/>
    </xf>
    <xf numFmtId="0" fontId="0" fillId="3" borderId="0" xfId="0" applyFill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4" fillId="0" borderId="29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left" vertical="center" wrapText="1" indent="1"/>
    </xf>
    <xf numFmtId="0" fontId="3" fillId="0" borderId="16" xfId="0" applyFont="1" applyBorder="1" applyAlignment="1">
      <alignment horizontal="left" vertical="center" wrapText="1" indent="1"/>
    </xf>
    <xf numFmtId="0" fontId="3" fillId="0" borderId="17" xfId="0" applyFont="1" applyBorder="1" applyAlignment="1">
      <alignment horizontal="left" vertical="center" wrapText="1" indent="1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 indent="1"/>
    </xf>
    <xf numFmtId="0" fontId="3" fillId="0" borderId="24" xfId="0" applyFont="1" applyBorder="1" applyAlignment="1">
      <alignment horizontal="left" vertical="center" wrapText="1" indent="1"/>
    </xf>
    <xf numFmtId="0" fontId="3" fillId="0" borderId="25" xfId="0" applyFont="1" applyBorder="1" applyAlignment="1">
      <alignment horizontal="left" vertical="center" wrapText="1" indent="1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 indent="1"/>
    </xf>
    <xf numFmtId="0" fontId="3" fillId="0" borderId="9" xfId="0" applyFont="1" applyBorder="1" applyAlignment="1">
      <alignment horizontal="left" vertical="center" wrapText="1" indent="1"/>
    </xf>
    <xf numFmtId="0" fontId="3" fillId="0" borderId="10" xfId="0" applyFont="1" applyBorder="1" applyAlignment="1">
      <alignment horizontal="left" vertical="center" wrapText="1" indent="1"/>
    </xf>
    <xf numFmtId="0" fontId="3" fillId="0" borderId="1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8" fillId="0" borderId="3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2" fillId="0" borderId="29" xfId="0" applyFont="1" applyBorder="1" applyAlignment="1">
      <alignment horizontal="center" vertical="center" shrinkToFit="1"/>
    </xf>
    <xf numFmtId="0" fontId="12" fillId="0" borderId="34" xfId="0" applyFont="1" applyBorder="1" applyAlignment="1">
      <alignment horizontal="center" vertical="center" shrinkToFit="1"/>
    </xf>
    <xf numFmtId="0" fontId="12" fillId="0" borderId="37" xfId="0" applyFont="1" applyBorder="1" applyAlignment="1">
      <alignment horizontal="center"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N16" sqref="N16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ht="31.5" x14ac:dyDescent="0.25">
      <c r="B1" s="71" t="s">
        <v>11</v>
      </c>
      <c r="C1" s="71"/>
      <c r="D1" s="71"/>
      <c r="E1" s="71"/>
      <c r="F1" s="71"/>
      <c r="G1" s="71"/>
      <c r="H1" s="71"/>
      <c r="I1" s="71"/>
      <c r="J1" s="71"/>
      <c r="K1" s="71"/>
      <c r="M1"/>
    </row>
    <row r="2" spans="2:13" thickBot="1" x14ac:dyDescent="0.4">
      <c r="M2"/>
    </row>
    <row r="3" spans="2:13" ht="15.75" thickBot="1" x14ac:dyDescent="0.3">
      <c r="B3" s="2"/>
      <c r="C3" s="72" t="s">
        <v>0</v>
      </c>
      <c r="D3" s="73"/>
      <c r="E3" s="74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5" t="s">
        <v>3</v>
      </c>
    </row>
    <row r="4" spans="2:13" ht="21" x14ac:dyDescent="0.25">
      <c r="B4" s="75">
        <v>1</v>
      </c>
      <c r="C4" s="76" t="s">
        <v>73</v>
      </c>
      <c r="D4" s="77"/>
      <c r="E4" s="78"/>
      <c r="F4" s="6" t="s">
        <v>4</v>
      </c>
      <c r="G4" s="7" t="str">
        <f ca="1">INDIRECT(ADDRESS(23,6))&amp;":"&amp;INDIRECT(ADDRESS(23,7))</f>
        <v>5:10</v>
      </c>
      <c r="H4" s="7" t="str">
        <f ca="1">INDIRECT(ADDRESS(26,7))&amp;":"&amp;INDIRECT(ADDRESS(26,6))</f>
        <v>4:13</v>
      </c>
      <c r="I4" s="7" t="str">
        <f ca="1">INDIRECT(ADDRESS(30,6))&amp;":"&amp;INDIRECT(ADDRESS(30,7))</f>
        <v>1:13</v>
      </c>
      <c r="J4" s="8" t="str">
        <f ca="1">INDIRECT(ADDRESS(35,7))&amp;":"&amp;INDIRECT(ADDRESS(35,6))</f>
        <v>12:9</v>
      </c>
      <c r="K4" s="79">
        <f ca="1">IF(COUNT(F5:J5)=0,"",COUNTIF(F5:J5,"&gt;0")+0.5*COUNTIF(F5:J5,0))</f>
        <v>1</v>
      </c>
      <c r="L4" s="9"/>
      <c r="M4" s="70">
        <v>5</v>
      </c>
    </row>
    <row r="5" spans="2:13" ht="21" x14ac:dyDescent="0.25">
      <c r="B5" s="58"/>
      <c r="C5" s="59"/>
      <c r="D5" s="60"/>
      <c r="E5" s="61"/>
      <c r="F5" s="10" t="s">
        <v>4</v>
      </c>
      <c r="G5" s="11">
        <f ca="1">IF(LEN(INDIRECT(ADDRESS(ROW()-1, COLUMN())))=1,"",INDIRECT(ADDRESS(23,6))-INDIRECT(ADDRESS(23,7)))</f>
        <v>-5</v>
      </c>
      <c r="H5" s="11">
        <f ca="1">IF(LEN(INDIRECT(ADDRESS(ROW()-1, COLUMN())))=1,"",INDIRECT(ADDRESS(26,7))-INDIRECT(ADDRESS(26,6)))</f>
        <v>-9</v>
      </c>
      <c r="I5" s="11">
        <f ca="1">IF(LEN(INDIRECT(ADDRESS(ROW()-1, COLUMN())))=1,"",INDIRECT(ADDRESS(30,6))-INDIRECT(ADDRESS(30,7)))</f>
        <v>-12</v>
      </c>
      <c r="J5" s="12">
        <f ca="1">IF(LEN(INDIRECT(ADDRESS(ROW()-1, COLUMN())))=1,"",INDIRECT(ADDRESS(35,7))-INDIRECT(ADDRESS(35,6)))</f>
        <v>3</v>
      </c>
      <c r="K5" s="62"/>
      <c r="L5" s="11">
        <f ca="1">IF(COUNT(F5:J5)=0,"",SUM(F5:J5))</f>
        <v>-23</v>
      </c>
      <c r="M5" s="63"/>
    </row>
    <row r="6" spans="2:13" ht="21" x14ac:dyDescent="0.25">
      <c r="B6" s="57">
        <v>2</v>
      </c>
      <c r="C6" s="59" t="s">
        <v>88</v>
      </c>
      <c r="D6" s="60"/>
      <c r="E6" s="61"/>
      <c r="F6" s="13" t="str">
        <f ca="1">INDIRECT(ADDRESS(23,7))&amp;":"&amp;INDIRECT(ADDRESS(23,6))</f>
        <v>10:5</v>
      </c>
      <c r="G6" s="14" t="s">
        <v>4</v>
      </c>
      <c r="H6" s="15" t="str">
        <f ca="1">INDIRECT(ADDRESS(31,6))&amp;":"&amp;INDIRECT(ADDRESS(31,7))</f>
        <v>13:3</v>
      </c>
      <c r="I6" s="15" t="str">
        <f ca="1">INDIRECT(ADDRESS(34,7))&amp;":"&amp;INDIRECT(ADDRESS(34,6))</f>
        <v>11:13</v>
      </c>
      <c r="J6" s="16" t="str">
        <f ca="1">INDIRECT(ADDRESS(18,6))&amp;":"&amp;INDIRECT(ADDRESS(18,7))</f>
        <v>11:12</v>
      </c>
      <c r="K6" s="62">
        <f ca="1">IF(COUNT(F7:J7)=0,"",COUNTIF(F7:J7,"&gt;0")+0.5*COUNTIF(F7:J7,0))</f>
        <v>2</v>
      </c>
      <c r="L6" s="11"/>
      <c r="M6" s="63">
        <v>4</v>
      </c>
    </row>
    <row r="7" spans="2:13" ht="21" x14ac:dyDescent="0.25">
      <c r="B7" s="58"/>
      <c r="C7" s="59"/>
      <c r="D7" s="60"/>
      <c r="E7" s="61"/>
      <c r="F7" s="17">
        <f ca="1">IF(LEN(INDIRECT(ADDRESS(ROW()-1, COLUMN())))=1,"",INDIRECT(ADDRESS(23,7))-INDIRECT(ADDRESS(23,6)))</f>
        <v>5</v>
      </c>
      <c r="G7" s="18" t="s">
        <v>4</v>
      </c>
      <c r="H7" s="11">
        <f ca="1">IF(LEN(INDIRECT(ADDRESS(ROW()-1, COLUMN())))=1,"",INDIRECT(ADDRESS(31,6))-INDIRECT(ADDRESS(31,7)))</f>
        <v>10</v>
      </c>
      <c r="I7" s="11">
        <f ca="1">IF(LEN(INDIRECT(ADDRESS(ROW()-1, COLUMN())))=1,"",INDIRECT(ADDRESS(34,7))-INDIRECT(ADDRESS(34,6)))</f>
        <v>-2</v>
      </c>
      <c r="J7" s="12">
        <f ca="1">IF(LEN(INDIRECT(ADDRESS(ROW()-1, COLUMN())))=1,"",INDIRECT(ADDRESS(18,6))-INDIRECT(ADDRESS(18,7)))</f>
        <v>-1</v>
      </c>
      <c r="K7" s="62"/>
      <c r="L7" s="11">
        <f ca="1">IF(COUNT(F7:J7)=0,"",SUM(F7:J7))</f>
        <v>12</v>
      </c>
      <c r="M7" s="63"/>
    </row>
    <row r="8" spans="2:13" ht="21" x14ac:dyDescent="0.25">
      <c r="B8" s="57">
        <v>3</v>
      </c>
      <c r="C8" s="59" t="s">
        <v>82</v>
      </c>
      <c r="D8" s="60"/>
      <c r="E8" s="61"/>
      <c r="F8" s="13" t="str">
        <f ca="1">INDIRECT(ADDRESS(26,6))&amp;":"&amp;INDIRECT(ADDRESS(26,7))</f>
        <v>13:4</v>
      </c>
      <c r="G8" s="15" t="str">
        <f ca="1">INDIRECT(ADDRESS(31,7))&amp;":"&amp;INDIRECT(ADDRESS(31,6))</f>
        <v>3:13</v>
      </c>
      <c r="H8" s="14" t="s">
        <v>4</v>
      </c>
      <c r="I8" s="15" t="str">
        <f ca="1">INDIRECT(ADDRESS(19,6))&amp;":"&amp;INDIRECT(ADDRESS(19,7))</f>
        <v>13:6</v>
      </c>
      <c r="J8" s="16" t="str">
        <f ca="1">INDIRECT(ADDRESS(22,7))&amp;":"&amp;INDIRECT(ADDRESS(22,6))</f>
        <v>10:9</v>
      </c>
      <c r="K8" s="62">
        <f ca="1">IF(COUNT(F9:J9)=0,"",COUNTIF(F9:J9,"&gt;0")+0.5*COUNTIF(F9:J9,0))</f>
        <v>3</v>
      </c>
      <c r="L8" s="11"/>
      <c r="M8" s="63">
        <v>1</v>
      </c>
    </row>
    <row r="9" spans="2:13" ht="21" x14ac:dyDescent="0.25">
      <c r="B9" s="58"/>
      <c r="C9" s="59"/>
      <c r="D9" s="60"/>
      <c r="E9" s="61"/>
      <c r="F9" s="17">
        <f ca="1">IF(LEN(INDIRECT(ADDRESS(ROW()-1, COLUMN())))=1,"",INDIRECT(ADDRESS(26,6))-INDIRECT(ADDRESS(26,7)))</f>
        <v>9</v>
      </c>
      <c r="G9" s="11">
        <f ca="1">IF(LEN(INDIRECT(ADDRESS(ROW()-1, COLUMN())))=1,"",INDIRECT(ADDRESS(31,7))-INDIRECT(ADDRESS(31,6)))</f>
        <v>-10</v>
      </c>
      <c r="H9" s="18" t="s">
        <v>4</v>
      </c>
      <c r="I9" s="11">
        <f ca="1">IF(LEN(INDIRECT(ADDRESS(ROW()-1, COLUMN())))=1,"",INDIRECT(ADDRESS(19,6))-INDIRECT(ADDRESS(19,7)))</f>
        <v>7</v>
      </c>
      <c r="J9" s="12">
        <f ca="1">IF(LEN(INDIRECT(ADDRESS(ROW()-1, COLUMN())))=1,"",INDIRECT(ADDRESS(22,7))-INDIRECT(ADDRESS(22,6)))</f>
        <v>1</v>
      </c>
      <c r="K9" s="62"/>
      <c r="L9" s="11">
        <f ca="1">IF(COUNT(F9:J9)=0,"",SUM(F9:J9))</f>
        <v>7</v>
      </c>
      <c r="M9" s="63"/>
    </row>
    <row r="10" spans="2:13" ht="21" x14ac:dyDescent="0.25">
      <c r="B10" s="57">
        <v>4</v>
      </c>
      <c r="C10" s="59" t="s">
        <v>86</v>
      </c>
      <c r="D10" s="60"/>
      <c r="E10" s="61"/>
      <c r="F10" s="13" t="str">
        <f ca="1">INDIRECT(ADDRESS(30,7))&amp;":"&amp;INDIRECT(ADDRESS(30,6))</f>
        <v>13:1</v>
      </c>
      <c r="G10" s="15" t="str">
        <f ca="1">INDIRECT(ADDRESS(34,6))&amp;":"&amp;INDIRECT(ADDRESS(34,7))</f>
        <v>13:11</v>
      </c>
      <c r="H10" s="15" t="str">
        <f ca="1">INDIRECT(ADDRESS(19,7))&amp;":"&amp;INDIRECT(ADDRESS(19,6))</f>
        <v>6:13</v>
      </c>
      <c r="I10" s="14" t="s">
        <v>4</v>
      </c>
      <c r="J10" s="16" t="str">
        <f ca="1">INDIRECT(ADDRESS(27,6))&amp;":"&amp;INDIRECT(ADDRESS(27,7))</f>
        <v>8:11</v>
      </c>
      <c r="K10" s="62">
        <f ca="1">IF(COUNT(F11:J11)=0,"",COUNTIF(F11:J11,"&gt;0")+0.5*COUNTIF(F11:J11,0))</f>
        <v>2</v>
      </c>
      <c r="L10" s="11"/>
      <c r="M10" s="63">
        <v>3</v>
      </c>
    </row>
    <row r="11" spans="2:13" ht="21" x14ac:dyDescent="0.25">
      <c r="B11" s="58"/>
      <c r="C11" s="59"/>
      <c r="D11" s="60"/>
      <c r="E11" s="61"/>
      <c r="F11" s="17">
        <f ca="1">IF(LEN(INDIRECT(ADDRESS(ROW()-1, COLUMN())))=1,"",INDIRECT(ADDRESS(30,7))-INDIRECT(ADDRESS(30,6)))</f>
        <v>12</v>
      </c>
      <c r="G11" s="11">
        <f ca="1">IF(LEN(INDIRECT(ADDRESS(ROW()-1, COLUMN())))=1,"",INDIRECT(ADDRESS(34,6))-INDIRECT(ADDRESS(34,7)))</f>
        <v>2</v>
      </c>
      <c r="H11" s="11">
        <f ca="1">IF(LEN(INDIRECT(ADDRESS(ROW()-1, COLUMN())))=1,"",INDIRECT(ADDRESS(19,7))-INDIRECT(ADDRESS(19,6)))</f>
        <v>-7</v>
      </c>
      <c r="I11" s="18" t="s">
        <v>4</v>
      </c>
      <c r="J11" s="12">
        <f ca="1">IF(LEN(INDIRECT(ADDRESS(ROW()-1, COLUMN())))=1,"",INDIRECT(ADDRESS(27,6))-INDIRECT(ADDRESS(27,7)))</f>
        <v>-3</v>
      </c>
      <c r="K11" s="62"/>
      <c r="L11" s="11">
        <f ca="1">IF(COUNT(F11:J11)=0,"",SUM(F11:J11))</f>
        <v>4</v>
      </c>
      <c r="M11" s="63"/>
    </row>
    <row r="12" spans="2:13" ht="21" x14ac:dyDescent="0.25">
      <c r="B12" s="57">
        <v>5</v>
      </c>
      <c r="C12" s="59" t="s">
        <v>71</v>
      </c>
      <c r="D12" s="60"/>
      <c r="E12" s="61"/>
      <c r="F12" s="13" t="str">
        <f ca="1">INDIRECT(ADDRESS(35,6))&amp;":"&amp;INDIRECT(ADDRESS(35,7))</f>
        <v>9:12</v>
      </c>
      <c r="G12" s="15" t="str">
        <f ca="1">INDIRECT(ADDRESS(18,7))&amp;":"&amp;INDIRECT(ADDRESS(18,6))</f>
        <v>12:11</v>
      </c>
      <c r="H12" s="15" t="str">
        <f ca="1">INDIRECT(ADDRESS(22,6))&amp;":"&amp;INDIRECT(ADDRESS(22,7))</f>
        <v>9:10</v>
      </c>
      <c r="I12" s="15" t="str">
        <f ca="1">INDIRECT(ADDRESS(27,7))&amp;":"&amp;INDIRECT(ADDRESS(27,6))</f>
        <v>11:8</v>
      </c>
      <c r="J12" s="19" t="s">
        <v>4</v>
      </c>
      <c r="K12" s="62">
        <f ca="1">IF(COUNT(F13:J13)=0,"",COUNTIF(F13:J13,"&gt;0")+0.5*COUNTIF(F13:J13,0))</f>
        <v>2</v>
      </c>
      <c r="L12" s="11"/>
      <c r="M12" s="63">
        <v>2</v>
      </c>
    </row>
    <row r="13" spans="2:13" ht="21.75" thickBot="1" x14ac:dyDescent="0.3">
      <c r="B13" s="64"/>
      <c r="C13" s="65"/>
      <c r="D13" s="66"/>
      <c r="E13" s="67"/>
      <c r="F13" s="20">
        <f ca="1">IF(LEN(INDIRECT(ADDRESS(ROW()-1, COLUMN())))=1,"",INDIRECT(ADDRESS(35,6))-INDIRECT(ADDRESS(35,7)))</f>
        <v>-3</v>
      </c>
      <c r="G13" s="21">
        <f ca="1">IF(LEN(INDIRECT(ADDRESS(ROW()-1, COLUMN())))=1,"",INDIRECT(ADDRESS(18,7))-INDIRECT(ADDRESS(18,6)))</f>
        <v>1</v>
      </c>
      <c r="H13" s="21">
        <f ca="1">IF(LEN(INDIRECT(ADDRESS(ROW()-1, COLUMN())))=1,"",INDIRECT(ADDRESS(22,6))-INDIRECT(ADDRESS(22,7)))</f>
        <v>-1</v>
      </c>
      <c r="I13" s="21">
        <f ca="1">IF(LEN(INDIRECT(ADDRESS(ROW()-1, COLUMN())))=1,"",INDIRECT(ADDRESS(27,7))-INDIRECT(ADDRESS(27,6)))</f>
        <v>3</v>
      </c>
      <c r="J13" s="22" t="s">
        <v>4</v>
      </c>
      <c r="K13" s="68"/>
      <c r="L13" s="21">
        <f ca="1">IF(COUNT(F13:J13)=0,"",SUM(F13:J13))</f>
        <v>0</v>
      </c>
      <c r="M13" s="69"/>
    </row>
    <row r="14" spans="2:13" ht="14.45" x14ac:dyDescent="0.35">
      <c r="M14"/>
    </row>
    <row r="15" spans="2:13" ht="14.45" x14ac:dyDescent="0.35">
      <c r="M15"/>
    </row>
    <row r="16" spans="2:13" ht="14.45" x14ac:dyDescent="0.35">
      <c r="M16"/>
    </row>
    <row r="17" spans="1:13" s="24" customFormat="1" ht="21.75" thickBot="1" x14ac:dyDescent="0.4">
      <c r="A17" s="23"/>
      <c r="B17" s="53" t="s">
        <v>5</v>
      </c>
      <c r="C17" s="53"/>
      <c r="D17" s="53"/>
      <c r="E17" s="53"/>
      <c r="F17" s="53"/>
      <c r="G17" s="53"/>
      <c r="H17" s="53"/>
      <c r="I17" s="53"/>
      <c r="J17" s="53"/>
      <c r="K17" s="53"/>
      <c r="M17" s="25"/>
    </row>
    <row r="18" spans="1:13" s="24" customFormat="1" ht="21.75" thickBot="1" x14ac:dyDescent="0.4">
      <c r="A18" s="23"/>
      <c r="B18" s="26">
        <v>2</v>
      </c>
      <c r="C18" s="54" t="str">
        <f ca="1">IF(ISBLANK(INDIRECT(ADDRESS(B18*2+2,3))),"",INDIRECT(ADDRESS(B18*2+2,3)))</f>
        <v>Комарова</v>
      </c>
      <c r="D18" s="54"/>
      <c r="E18" s="55"/>
      <c r="F18" s="27">
        <v>11</v>
      </c>
      <c r="G18" s="28">
        <v>12</v>
      </c>
      <c r="H18" s="56" t="str">
        <f ca="1">IF(ISBLANK(INDIRECT(ADDRESS(K18*2+2,3))),"",INDIRECT(ADDRESS(K18*2+2,3)))</f>
        <v>Мирошниченко</v>
      </c>
      <c r="I18" s="54"/>
      <c r="J18" s="54"/>
      <c r="K18" s="26">
        <v>5</v>
      </c>
      <c r="L18" s="29" t="s">
        <v>6</v>
      </c>
      <c r="M18" s="30">
        <v>5</v>
      </c>
    </row>
    <row r="19" spans="1:13" s="24" customFormat="1" ht="21.75" thickBot="1" x14ac:dyDescent="0.4">
      <c r="A19" s="23"/>
      <c r="B19" s="26">
        <v>3</v>
      </c>
      <c r="C19" s="54" t="str">
        <f ca="1">IF(ISBLANK(INDIRECT(ADDRESS(B19*2+2,3))),"",INDIRECT(ADDRESS(B19*2+2,3)))</f>
        <v>Чекмарева</v>
      </c>
      <c r="D19" s="54"/>
      <c r="E19" s="55"/>
      <c r="F19" s="27">
        <v>13</v>
      </c>
      <c r="G19" s="28">
        <v>6</v>
      </c>
      <c r="H19" s="56" t="str">
        <f ca="1">IF(ISBLANK(INDIRECT(ADDRESS(K19*2+2,3))),"",INDIRECT(ADDRESS(K19*2+2,3)))</f>
        <v>Савченко</v>
      </c>
      <c r="I19" s="54"/>
      <c r="J19" s="54"/>
      <c r="K19" s="26">
        <v>4</v>
      </c>
      <c r="L19" s="29" t="s">
        <v>6</v>
      </c>
      <c r="M19" s="30">
        <v>6</v>
      </c>
    </row>
    <row r="20" spans="1:13" s="24" customFormat="1" ht="21" x14ac:dyDescent="0.5">
      <c r="A20" s="23"/>
      <c r="M20" s="31"/>
    </row>
    <row r="21" spans="1:13" s="24" customFormat="1" ht="21.75" thickBot="1" x14ac:dyDescent="0.4">
      <c r="A21" s="23"/>
      <c r="B21" s="53" t="s">
        <v>7</v>
      </c>
      <c r="C21" s="53"/>
      <c r="D21" s="53"/>
      <c r="E21" s="53"/>
      <c r="F21" s="53"/>
      <c r="G21" s="53"/>
      <c r="H21" s="53"/>
      <c r="I21" s="53"/>
      <c r="J21" s="53"/>
      <c r="K21" s="53"/>
      <c r="M21" s="31"/>
    </row>
    <row r="22" spans="1:13" s="24" customFormat="1" ht="21.75" thickBot="1" x14ac:dyDescent="0.4">
      <c r="A22" s="23"/>
      <c r="B22" s="26">
        <v>5</v>
      </c>
      <c r="C22" s="54" t="str">
        <f ca="1">IF(ISBLANK(INDIRECT(ADDRESS(B22*2+2,3))),"",INDIRECT(ADDRESS(B22*2+2,3)))</f>
        <v>Мирошниченко</v>
      </c>
      <c r="D22" s="54"/>
      <c r="E22" s="55"/>
      <c r="F22" s="27">
        <v>9</v>
      </c>
      <c r="G22" s="28">
        <v>10</v>
      </c>
      <c r="H22" s="56" t="str">
        <f ca="1">IF(ISBLANK(INDIRECT(ADDRESS(K22*2+2,3))),"",INDIRECT(ADDRESS(K22*2+2,3)))</f>
        <v>Чекмарева</v>
      </c>
      <c r="I22" s="54"/>
      <c r="J22" s="54"/>
      <c r="K22" s="26">
        <v>3</v>
      </c>
      <c r="L22" s="29" t="s">
        <v>6</v>
      </c>
      <c r="M22" s="30">
        <v>7</v>
      </c>
    </row>
    <row r="23" spans="1:13" s="24" customFormat="1" ht="21.75" thickBot="1" x14ac:dyDescent="0.4">
      <c r="A23" s="23"/>
      <c r="B23" s="26">
        <v>1</v>
      </c>
      <c r="C23" s="54" t="str">
        <f ca="1">IF(ISBLANK(INDIRECT(ADDRESS(B23*2+2,3))),"",INDIRECT(ADDRESS(B23*2+2,3)))</f>
        <v>Бирюкова</v>
      </c>
      <c r="D23" s="54"/>
      <c r="E23" s="55"/>
      <c r="F23" s="27">
        <v>5</v>
      </c>
      <c r="G23" s="28">
        <v>10</v>
      </c>
      <c r="H23" s="56" t="str">
        <f ca="1">IF(ISBLANK(INDIRECT(ADDRESS(K23*2+2,3))),"",INDIRECT(ADDRESS(K23*2+2,3)))</f>
        <v>Комарова</v>
      </c>
      <c r="I23" s="54"/>
      <c r="J23" s="54"/>
      <c r="K23" s="26">
        <v>2</v>
      </c>
      <c r="L23" s="29" t="s">
        <v>6</v>
      </c>
      <c r="M23" s="30">
        <v>8</v>
      </c>
    </row>
    <row r="24" spans="1:13" s="24" customFormat="1" ht="21" x14ac:dyDescent="0.35">
      <c r="A24" s="23"/>
      <c r="M24" s="31"/>
    </row>
    <row r="25" spans="1:13" s="24" customFormat="1" ht="21.75" thickBot="1" x14ac:dyDescent="0.4">
      <c r="A25" s="23"/>
      <c r="B25" s="53" t="s">
        <v>8</v>
      </c>
      <c r="C25" s="53"/>
      <c r="D25" s="53"/>
      <c r="E25" s="53"/>
      <c r="F25" s="53"/>
      <c r="G25" s="53"/>
      <c r="H25" s="53"/>
      <c r="I25" s="53"/>
      <c r="J25" s="53"/>
      <c r="K25" s="53"/>
      <c r="M25" s="31"/>
    </row>
    <row r="26" spans="1:13" s="24" customFormat="1" ht="21.75" thickBot="1" x14ac:dyDescent="0.4">
      <c r="A26" s="23"/>
      <c r="B26" s="26">
        <v>3</v>
      </c>
      <c r="C26" s="54" t="str">
        <f ca="1">IF(ISBLANK(INDIRECT(ADDRESS(B26*2+2,3))),"",INDIRECT(ADDRESS(B26*2+2,3)))</f>
        <v>Чекмарева</v>
      </c>
      <c r="D26" s="54"/>
      <c r="E26" s="55"/>
      <c r="F26" s="27">
        <v>13</v>
      </c>
      <c r="G26" s="28">
        <v>4</v>
      </c>
      <c r="H26" s="56" t="str">
        <f ca="1">IF(ISBLANK(INDIRECT(ADDRESS(K26*2+2,3))),"",INDIRECT(ADDRESS(K26*2+2,3)))</f>
        <v>Бирюкова</v>
      </c>
      <c r="I26" s="54"/>
      <c r="J26" s="54"/>
      <c r="K26" s="26">
        <v>1</v>
      </c>
      <c r="L26" s="29" t="s">
        <v>6</v>
      </c>
      <c r="M26" s="30">
        <v>6</v>
      </c>
    </row>
    <row r="27" spans="1:13" s="24" customFormat="1" ht="21.75" thickBot="1" x14ac:dyDescent="0.4">
      <c r="A27" s="23"/>
      <c r="B27" s="26">
        <v>4</v>
      </c>
      <c r="C27" s="54" t="str">
        <f ca="1">IF(ISBLANK(INDIRECT(ADDRESS(B27*2+2,3))),"",INDIRECT(ADDRESS(B27*2+2,3)))</f>
        <v>Савченко</v>
      </c>
      <c r="D27" s="54"/>
      <c r="E27" s="55"/>
      <c r="F27" s="27">
        <v>8</v>
      </c>
      <c r="G27" s="28">
        <v>11</v>
      </c>
      <c r="H27" s="56" t="str">
        <f ca="1">IF(ISBLANK(INDIRECT(ADDRESS(K27*2+2,3))),"",INDIRECT(ADDRESS(K27*2+2,3)))</f>
        <v>Мирошниченко</v>
      </c>
      <c r="I27" s="54"/>
      <c r="J27" s="54"/>
      <c r="K27" s="26">
        <v>5</v>
      </c>
      <c r="L27" s="29" t="s">
        <v>6</v>
      </c>
      <c r="M27" s="30">
        <v>5</v>
      </c>
    </row>
    <row r="28" spans="1:13" s="24" customFormat="1" ht="21" x14ac:dyDescent="0.35">
      <c r="A28" s="23"/>
      <c r="M28" s="31"/>
    </row>
    <row r="29" spans="1:13" s="24" customFormat="1" ht="21.75" thickBot="1" x14ac:dyDescent="0.4">
      <c r="A29" s="23"/>
      <c r="B29" s="53" t="s">
        <v>9</v>
      </c>
      <c r="C29" s="53"/>
      <c r="D29" s="53"/>
      <c r="E29" s="53"/>
      <c r="F29" s="53"/>
      <c r="G29" s="53"/>
      <c r="H29" s="53"/>
      <c r="I29" s="53"/>
      <c r="J29" s="53"/>
      <c r="K29" s="53"/>
      <c r="M29" s="31"/>
    </row>
    <row r="30" spans="1:13" s="24" customFormat="1" ht="21.75" thickBot="1" x14ac:dyDescent="0.4">
      <c r="A30" s="23"/>
      <c r="B30" s="26">
        <v>1</v>
      </c>
      <c r="C30" s="54" t="str">
        <f ca="1">IF(ISBLANK(INDIRECT(ADDRESS(B30*2+2,3))),"",INDIRECT(ADDRESS(B30*2+2,3)))</f>
        <v>Бирюкова</v>
      </c>
      <c r="D30" s="54"/>
      <c r="E30" s="55"/>
      <c r="F30" s="27">
        <v>1</v>
      </c>
      <c r="G30" s="28">
        <v>13</v>
      </c>
      <c r="H30" s="56" t="str">
        <f ca="1">IF(ISBLANK(INDIRECT(ADDRESS(K30*2+2,3))),"",INDIRECT(ADDRESS(K30*2+2,3)))</f>
        <v>Савченко</v>
      </c>
      <c r="I30" s="54"/>
      <c r="J30" s="54"/>
      <c r="K30" s="26">
        <v>4</v>
      </c>
      <c r="L30" s="29" t="s">
        <v>6</v>
      </c>
      <c r="M30" s="30">
        <v>8</v>
      </c>
    </row>
    <row r="31" spans="1:13" s="24" customFormat="1" ht="21.75" thickBot="1" x14ac:dyDescent="0.4">
      <c r="A31" s="23"/>
      <c r="B31" s="26">
        <v>2</v>
      </c>
      <c r="C31" s="54" t="str">
        <f ca="1">IF(ISBLANK(INDIRECT(ADDRESS(B31*2+2,3))),"",INDIRECT(ADDRESS(B31*2+2,3)))</f>
        <v>Комарова</v>
      </c>
      <c r="D31" s="54"/>
      <c r="E31" s="55"/>
      <c r="F31" s="27">
        <v>13</v>
      </c>
      <c r="G31" s="28">
        <v>3</v>
      </c>
      <c r="H31" s="56" t="str">
        <f ca="1">IF(ISBLANK(INDIRECT(ADDRESS(K31*2+2,3))),"",INDIRECT(ADDRESS(K31*2+2,3)))</f>
        <v>Чекмарева</v>
      </c>
      <c r="I31" s="54"/>
      <c r="J31" s="54"/>
      <c r="K31" s="26">
        <v>3</v>
      </c>
      <c r="L31" s="29" t="s">
        <v>6</v>
      </c>
      <c r="M31" s="30">
        <v>7</v>
      </c>
    </row>
    <row r="32" spans="1:13" s="24" customFormat="1" ht="21" x14ac:dyDescent="0.35">
      <c r="A32" s="23"/>
      <c r="M32" s="31"/>
    </row>
    <row r="33" spans="1:13" s="24" customFormat="1" ht="21.75" thickBot="1" x14ac:dyDescent="0.4">
      <c r="A33" s="23"/>
      <c r="B33" s="53" t="s">
        <v>99</v>
      </c>
      <c r="C33" s="53"/>
      <c r="D33" s="53"/>
      <c r="E33" s="53"/>
      <c r="F33" s="53"/>
      <c r="G33" s="53"/>
      <c r="H33" s="53"/>
      <c r="I33" s="53"/>
      <c r="J33" s="53"/>
      <c r="K33" s="53"/>
      <c r="M33" s="31"/>
    </row>
    <row r="34" spans="1:13" s="24" customFormat="1" ht="21.75" thickBot="1" x14ac:dyDescent="0.4">
      <c r="A34" s="23"/>
      <c r="B34" s="26">
        <v>4</v>
      </c>
      <c r="C34" s="54" t="str">
        <f ca="1">IF(ISBLANK(INDIRECT(ADDRESS(B34*2+2,3))),"",INDIRECT(ADDRESS(B34*2+2,3)))</f>
        <v>Савченко</v>
      </c>
      <c r="D34" s="54"/>
      <c r="E34" s="55"/>
      <c r="F34" s="27">
        <v>13</v>
      </c>
      <c r="G34" s="28">
        <v>11</v>
      </c>
      <c r="H34" s="56" t="str">
        <f ca="1">IF(ISBLANK(INDIRECT(ADDRESS(K34*2+2,3))),"",INDIRECT(ADDRESS(K34*2+2,3)))</f>
        <v>Комарова</v>
      </c>
      <c r="I34" s="54"/>
      <c r="J34" s="54"/>
      <c r="K34" s="26">
        <v>2</v>
      </c>
      <c r="L34" s="29" t="s">
        <v>6</v>
      </c>
      <c r="M34" s="30">
        <v>5</v>
      </c>
    </row>
    <row r="35" spans="1:13" s="24" customFormat="1" ht="21.75" thickBot="1" x14ac:dyDescent="0.4">
      <c r="A35" s="23"/>
      <c r="B35" s="26">
        <v>5</v>
      </c>
      <c r="C35" s="54" t="str">
        <f ca="1">IF(ISBLANK(INDIRECT(ADDRESS(B35*2+2,3))),"",INDIRECT(ADDRESS(B35*2+2,3)))</f>
        <v>Мирошниченко</v>
      </c>
      <c r="D35" s="54"/>
      <c r="E35" s="55"/>
      <c r="F35" s="27">
        <v>9</v>
      </c>
      <c r="G35" s="28">
        <v>12</v>
      </c>
      <c r="H35" s="56" t="str">
        <f ca="1">IF(ISBLANK(INDIRECT(ADDRESS(K35*2+2,3))),"",INDIRECT(ADDRESS(K35*2+2,3)))</f>
        <v>Бирюкова</v>
      </c>
      <c r="I35" s="54"/>
      <c r="J35" s="54"/>
      <c r="K35" s="26">
        <v>1</v>
      </c>
      <c r="L35" s="29" t="s">
        <v>6</v>
      </c>
      <c r="M35" s="30">
        <v>6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25" right="0.25" top="0.75" bottom="0.75" header="0.3" footer="0.3"/>
  <pageSetup paperSize="9" scale="77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8"/>
  <sheetViews>
    <sheetView workbookViewId="0">
      <selection activeCell="P17" sqref="P17"/>
    </sheetView>
  </sheetViews>
  <sheetFormatPr defaultColWidth="9.140625" defaultRowHeight="15" x14ac:dyDescent="0.25"/>
  <cols>
    <col min="1" max="1" width="9.140625" style="1"/>
    <col min="2" max="7" width="9.140625" style="33" customWidth="1"/>
    <col min="8" max="11" width="9.140625" customWidth="1"/>
    <col min="12" max="15" width="9.140625" style="33" customWidth="1"/>
    <col min="16" max="16384" width="9.140625" style="33"/>
  </cols>
  <sheetData>
    <row r="1" spans="1:12" ht="46.5" x14ac:dyDescent="0.25">
      <c r="B1" s="82" t="s">
        <v>23</v>
      </c>
      <c r="C1" s="82"/>
      <c r="D1" s="82"/>
      <c r="E1" s="82"/>
      <c r="F1" s="82"/>
      <c r="G1" s="82"/>
      <c r="H1" s="82"/>
      <c r="I1" s="82"/>
      <c r="J1" s="82"/>
      <c r="K1" s="82"/>
    </row>
    <row r="2" spans="1:12" ht="15" customHeight="1" x14ac:dyDescent="0.25">
      <c r="B2" s="52" t="s">
        <v>26</v>
      </c>
      <c r="C2" s="34"/>
    </row>
    <row r="3" spans="1:12" ht="15" customHeight="1" x14ac:dyDescent="0.35">
      <c r="C3" s="34"/>
    </row>
    <row r="4" spans="1:12" ht="23.25" x14ac:dyDescent="0.25">
      <c r="A4" s="1" t="s">
        <v>24</v>
      </c>
      <c r="B4" s="87" t="str">
        <f>КАМ1!J10</f>
        <v>Хафидо</v>
      </c>
      <c r="C4" s="88"/>
      <c r="D4" s="15">
        <v>13</v>
      </c>
      <c r="E4" s="36"/>
    </row>
    <row r="5" spans="1:12" ht="15" customHeight="1" x14ac:dyDescent="0.25">
      <c r="A5" s="1">
        <v>1</v>
      </c>
      <c r="C5" s="34"/>
      <c r="E5" s="37"/>
    </row>
    <row r="6" spans="1:12" ht="23.25" x14ac:dyDescent="0.25">
      <c r="B6" s="38" t="s">
        <v>6</v>
      </c>
      <c r="C6" s="34" t="s">
        <v>35</v>
      </c>
      <c r="E6" s="39"/>
      <c r="F6" s="89" t="str">
        <f>IF(ISBLANK(D4),"",IF(D4&gt;D8,B4,B8))</f>
        <v>Хафидо</v>
      </c>
      <c r="G6" s="87"/>
    </row>
    <row r="7" spans="1:12" ht="15" customHeight="1" x14ac:dyDescent="0.25">
      <c r="C7" s="34"/>
      <c r="E7" s="39"/>
    </row>
    <row r="8" spans="1:12" ht="23.25" x14ac:dyDescent="0.25">
      <c r="A8" s="1" t="s">
        <v>25</v>
      </c>
      <c r="B8" s="87" t="str">
        <f>КАМ2!J10</f>
        <v>Крошилов</v>
      </c>
      <c r="C8" s="88"/>
      <c r="D8" s="15">
        <v>6</v>
      </c>
      <c r="E8" s="40"/>
    </row>
    <row r="9" spans="1:12" ht="15" customHeight="1" x14ac:dyDescent="0.25">
      <c r="A9" s="1">
        <v>1</v>
      </c>
      <c r="C9" s="34"/>
    </row>
    <row r="10" spans="1:12" ht="18.75" x14ac:dyDescent="0.25">
      <c r="B10" s="42" t="s">
        <v>27</v>
      </c>
      <c r="C10" s="34"/>
      <c r="G10" s="38"/>
      <c r="L10" s="41"/>
    </row>
    <row r="11" spans="1:12" ht="15" customHeight="1" x14ac:dyDescent="0.25">
      <c r="C11" s="34"/>
    </row>
    <row r="12" spans="1:12" ht="23.25" x14ac:dyDescent="0.25">
      <c r="A12" s="1" t="s">
        <v>24</v>
      </c>
      <c r="B12" s="87" t="str">
        <f>КАМ1!J26</f>
        <v>Гоцфрид</v>
      </c>
      <c r="C12" s="88"/>
      <c r="D12" s="15">
        <v>13</v>
      </c>
      <c r="E12" s="36"/>
    </row>
    <row r="13" spans="1:12" ht="15" customHeight="1" x14ac:dyDescent="0.25">
      <c r="A13" s="1">
        <v>2</v>
      </c>
      <c r="C13" s="34"/>
      <c r="E13" s="37"/>
    </row>
    <row r="14" spans="1:12" ht="23.25" x14ac:dyDescent="0.25">
      <c r="B14" s="38" t="s">
        <v>6</v>
      </c>
      <c r="C14" s="34" t="s">
        <v>36</v>
      </c>
      <c r="E14" s="39"/>
      <c r="F14" s="89" t="str">
        <f>IF(ISBLANK(D12),"",IF(D12&gt;D16,B12,B16))</f>
        <v>Гоцфрид</v>
      </c>
      <c r="G14" s="87"/>
    </row>
    <row r="15" spans="1:12" ht="15" customHeight="1" x14ac:dyDescent="0.25">
      <c r="E15" s="39"/>
    </row>
    <row r="16" spans="1:12" ht="23.25" x14ac:dyDescent="0.25">
      <c r="A16" s="1" t="s">
        <v>25</v>
      </c>
      <c r="B16" s="87" t="str">
        <f>КАМ2!J26</f>
        <v>Лямунов</v>
      </c>
      <c r="C16" s="88"/>
      <c r="D16" s="15">
        <v>4</v>
      </c>
      <c r="E16" s="40"/>
    </row>
    <row r="17" spans="1:16" ht="15" customHeight="1" x14ac:dyDescent="0.25">
      <c r="A17" s="1">
        <v>2</v>
      </c>
      <c r="P17" s="33" t="s">
        <v>99</v>
      </c>
    </row>
    <row r="20" spans="1:16" customFormat="1" ht="15" customHeight="1" x14ac:dyDescent="0.35">
      <c r="A20" s="1"/>
    </row>
    <row r="21" spans="1:16" customFormat="1" ht="15" customHeight="1" x14ac:dyDescent="0.35">
      <c r="A21" s="1"/>
    </row>
    <row r="22" spans="1:16" customFormat="1" ht="15" customHeight="1" x14ac:dyDescent="0.35">
      <c r="A22" s="1"/>
    </row>
    <row r="23" spans="1:16" customFormat="1" ht="15" customHeight="1" x14ac:dyDescent="0.25">
      <c r="A23" s="1"/>
    </row>
    <row r="24" spans="1:16" customFormat="1" ht="15" customHeight="1" x14ac:dyDescent="0.25">
      <c r="A24" s="1"/>
    </row>
    <row r="25" spans="1:16" customFormat="1" ht="15" customHeight="1" x14ac:dyDescent="0.25">
      <c r="A25" s="1"/>
    </row>
    <row r="26" spans="1:16" customFormat="1" ht="15" customHeight="1" x14ac:dyDescent="0.25">
      <c r="A26" s="1"/>
    </row>
    <row r="27" spans="1:16" customFormat="1" ht="15" customHeight="1" x14ac:dyDescent="0.25">
      <c r="A27" s="1"/>
    </row>
    <row r="28" spans="1:16" customFormat="1" ht="15" customHeight="1" x14ac:dyDescent="0.25">
      <c r="A28" s="1"/>
    </row>
  </sheetData>
  <mergeCells count="7">
    <mergeCell ref="B16:C16"/>
    <mergeCell ref="B1:K1"/>
    <mergeCell ref="B4:C4"/>
    <mergeCell ref="F6:G6"/>
    <mergeCell ref="B8:C8"/>
    <mergeCell ref="B12:C12"/>
    <mergeCell ref="F14:G14"/>
  </mergeCells>
  <pageMargins left="0.25" right="0.25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0"/>
  <sheetViews>
    <sheetView topLeftCell="A25" workbookViewId="0">
      <selection activeCell="D40" sqref="D40"/>
    </sheetView>
  </sheetViews>
  <sheetFormatPr defaultColWidth="9.140625" defaultRowHeight="15" x14ac:dyDescent="0.25"/>
  <cols>
    <col min="1" max="1" width="9.140625" style="1"/>
    <col min="2" max="15" width="9.140625" style="33" customWidth="1"/>
    <col min="16" max="16384" width="9.140625" style="33"/>
  </cols>
  <sheetData>
    <row r="1" spans="1:13" ht="28.5" x14ac:dyDescent="0.25">
      <c r="B1" s="86" t="s">
        <v>16</v>
      </c>
      <c r="C1" s="86"/>
      <c r="D1" s="86"/>
      <c r="E1" s="86"/>
      <c r="F1" s="86"/>
      <c r="G1" s="86"/>
      <c r="H1" s="86"/>
      <c r="I1" s="86"/>
      <c r="J1" s="86"/>
      <c r="K1" s="86"/>
    </row>
    <row r="2" spans="1:13" ht="15" customHeight="1" x14ac:dyDescent="0.35">
      <c r="C2" s="34"/>
    </row>
    <row r="3" spans="1:13" ht="15" customHeight="1" x14ac:dyDescent="0.35">
      <c r="C3" s="34"/>
    </row>
    <row r="4" spans="1:13" ht="18.75" x14ac:dyDescent="0.25">
      <c r="A4" s="1" t="s">
        <v>28</v>
      </c>
      <c r="B4" s="80" t="s">
        <v>57</v>
      </c>
      <c r="C4" s="81"/>
      <c r="D4" s="35">
        <v>11</v>
      </c>
      <c r="E4" s="36"/>
    </row>
    <row r="5" spans="1:13" ht="15" customHeight="1" x14ac:dyDescent="0.35">
      <c r="A5" s="1">
        <v>3</v>
      </c>
      <c r="C5" s="34"/>
      <c r="E5" s="37"/>
    </row>
    <row r="6" spans="1:13" ht="18.75" x14ac:dyDescent="0.25">
      <c r="B6" s="38" t="s">
        <v>6</v>
      </c>
      <c r="C6" s="34">
        <v>9</v>
      </c>
      <c r="E6" s="39"/>
      <c r="F6" s="83" t="str">
        <f>IF(ISBLANK(D4),"",IF(D4&gt;D8,B4,B8))</f>
        <v>Поляков</v>
      </c>
      <c r="G6" s="81"/>
      <c r="H6" s="35">
        <v>13</v>
      </c>
      <c r="I6" s="36"/>
    </row>
    <row r="7" spans="1:13" ht="15" customHeight="1" x14ac:dyDescent="0.35">
      <c r="C7" s="34"/>
      <c r="E7" s="39"/>
      <c r="I7" s="37"/>
    </row>
    <row r="8" spans="1:13" ht="18.75" x14ac:dyDescent="0.25">
      <c r="A8" s="1" t="s">
        <v>29</v>
      </c>
      <c r="B8" s="80" t="s">
        <v>68</v>
      </c>
      <c r="C8" s="81"/>
      <c r="D8" s="35">
        <v>13</v>
      </c>
      <c r="E8" s="40"/>
      <c r="I8" s="39"/>
    </row>
    <row r="9" spans="1:13" ht="15" customHeight="1" x14ac:dyDescent="0.35">
      <c r="A9" s="1">
        <v>4</v>
      </c>
      <c r="C9" s="34"/>
      <c r="I9" s="39"/>
    </row>
    <row r="10" spans="1:13" ht="18.75" x14ac:dyDescent="0.25">
      <c r="C10" s="34"/>
      <c r="G10" s="38" t="s">
        <v>6</v>
      </c>
      <c r="H10" s="34">
        <v>11</v>
      </c>
      <c r="I10" s="39"/>
      <c r="J10" s="83" t="str">
        <f>IF(ISBLANK(H6),"",IF(H6&gt;H14,F6,F14))</f>
        <v>Поляков</v>
      </c>
      <c r="K10" s="80"/>
      <c r="L10" s="35">
        <v>6</v>
      </c>
      <c r="M10" s="36"/>
    </row>
    <row r="11" spans="1:13" ht="15" customHeight="1" x14ac:dyDescent="0.35">
      <c r="C11" s="34"/>
      <c r="I11" s="39"/>
      <c r="M11" s="37"/>
    </row>
    <row r="12" spans="1:13" ht="18.75" x14ac:dyDescent="0.25">
      <c r="A12" s="1" t="s">
        <v>30</v>
      </c>
      <c r="B12" s="80" t="s">
        <v>100</v>
      </c>
      <c r="C12" s="81"/>
      <c r="D12" s="35">
        <v>13</v>
      </c>
      <c r="E12" s="36"/>
      <c r="I12" s="39"/>
      <c r="M12" s="39"/>
    </row>
    <row r="13" spans="1:13" ht="15" customHeight="1" x14ac:dyDescent="0.35">
      <c r="A13" s="1">
        <v>3</v>
      </c>
      <c r="C13" s="34"/>
      <c r="E13" s="37"/>
      <c r="I13" s="39"/>
      <c r="M13" s="39"/>
    </row>
    <row r="14" spans="1:13" ht="18.75" x14ac:dyDescent="0.25">
      <c r="B14" s="38" t="s">
        <v>6</v>
      </c>
      <c r="C14" s="34">
        <v>10</v>
      </c>
      <c r="E14" s="39"/>
      <c r="F14" s="83" t="str">
        <f>IF(ISBLANK(D12),"",IF(D12&gt;D16,B12,B16))</f>
        <v>Шундрин</v>
      </c>
      <c r="G14" s="81"/>
      <c r="H14" s="35">
        <v>6</v>
      </c>
      <c r="I14" s="40"/>
      <c r="M14" s="39"/>
    </row>
    <row r="15" spans="1:13" ht="15" customHeight="1" x14ac:dyDescent="0.35">
      <c r="E15" s="39"/>
      <c r="M15" s="39"/>
    </row>
    <row r="16" spans="1:13" ht="18.75" x14ac:dyDescent="0.25">
      <c r="A16" s="1" t="s">
        <v>31</v>
      </c>
      <c r="B16" s="80" t="s">
        <v>37</v>
      </c>
      <c r="C16" s="81"/>
      <c r="D16" s="35">
        <v>9</v>
      </c>
      <c r="E16" s="40"/>
      <c r="M16" s="39"/>
    </row>
    <row r="17" spans="1:15" ht="15" customHeight="1" x14ac:dyDescent="0.35">
      <c r="A17" s="1">
        <v>4</v>
      </c>
      <c r="M17" s="39"/>
    </row>
    <row r="18" spans="1:15" ht="18.75" x14ac:dyDescent="0.25">
      <c r="B18" s="38"/>
      <c r="K18" s="38" t="s">
        <v>6</v>
      </c>
      <c r="L18" s="34">
        <v>10</v>
      </c>
      <c r="M18" s="39"/>
      <c r="N18" s="83" t="str">
        <f>IF(ISBLANK(L10),"",IF(L10&gt;L26,J10,J26))</f>
        <v>Гаджиев</v>
      </c>
      <c r="O18" s="80"/>
    </row>
    <row r="19" spans="1:15" ht="15" customHeight="1" x14ac:dyDescent="0.35">
      <c r="M19" s="39"/>
    </row>
    <row r="20" spans="1:15" ht="18.75" x14ac:dyDescent="0.25">
      <c r="A20" s="1" t="s">
        <v>28</v>
      </c>
      <c r="B20" s="80" t="s">
        <v>65</v>
      </c>
      <c r="C20" s="81"/>
      <c r="D20" s="35">
        <v>6</v>
      </c>
      <c r="E20" s="36"/>
      <c r="M20" s="39"/>
    </row>
    <row r="21" spans="1:15" ht="15" customHeight="1" x14ac:dyDescent="0.35">
      <c r="A21" s="1">
        <v>4</v>
      </c>
      <c r="E21" s="37"/>
      <c r="M21" s="39"/>
    </row>
    <row r="22" spans="1:15" ht="18.75" x14ac:dyDescent="0.25">
      <c r="B22" s="38" t="s">
        <v>6</v>
      </c>
      <c r="C22" s="34">
        <v>11</v>
      </c>
      <c r="E22" s="39"/>
      <c r="F22" s="83" t="str">
        <f>IF(ISBLANK(D20),"",IF(D20&gt;D24,B20,B24))</f>
        <v>Гаджиев</v>
      </c>
      <c r="G22" s="81"/>
      <c r="H22" s="35">
        <v>13</v>
      </c>
      <c r="I22" s="36"/>
      <c r="M22" s="39"/>
    </row>
    <row r="23" spans="1:15" ht="15" customHeight="1" x14ac:dyDescent="0.35">
      <c r="E23" s="39"/>
      <c r="I23" s="37"/>
      <c r="M23" s="39"/>
    </row>
    <row r="24" spans="1:15" ht="18.75" x14ac:dyDescent="0.25">
      <c r="A24" s="1" t="s">
        <v>31</v>
      </c>
      <c r="B24" s="80" t="s">
        <v>47</v>
      </c>
      <c r="C24" s="81"/>
      <c r="D24" s="35">
        <v>13</v>
      </c>
      <c r="E24" s="40"/>
      <c r="I24" s="39"/>
      <c r="M24" s="39"/>
    </row>
    <row r="25" spans="1:15" ht="15" customHeight="1" x14ac:dyDescent="0.35">
      <c r="A25" s="1">
        <v>3</v>
      </c>
      <c r="I25" s="39"/>
      <c r="M25" s="39"/>
    </row>
    <row r="26" spans="1:15" ht="18.75" x14ac:dyDescent="0.25">
      <c r="G26" s="38" t="s">
        <v>6</v>
      </c>
      <c r="H26" s="34">
        <v>9</v>
      </c>
      <c r="I26" s="39"/>
      <c r="J26" s="83" t="str">
        <f>IF(ISBLANK(H22),"",IF(H22&gt;H30,F22,F30))</f>
        <v>Гаджиев</v>
      </c>
      <c r="K26" s="81"/>
      <c r="L26" s="35">
        <v>13</v>
      </c>
      <c r="M26" s="40"/>
    </row>
    <row r="27" spans="1:15" ht="15" customHeight="1" x14ac:dyDescent="0.35">
      <c r="I27" s="39"/>
    </row>
    <row r="28" spans="1:15" ht="18.75" x14ac:dyDescent="0.25">
      <c r="A28" s="1" t="s">
        <v>29</v>
      </c>
      <c r="B28" s="80" t="s">
        <v>51</v>
      </c>
      <c r="C28" s="81"/>
      <c r="D28" s="35">
        <v>13</v>
      </c>
      <c r="E28" s="36"/>
      <c r="I28" s="39"/>
    </row>
    <row r="29" spans="1:15" ht="15" customHeight="1" x14ac:dyDescent="0.35">
      <c r="A29" s="1">
        <v>3</v>
      </c>
      <c r="E29" s="37"/>
      <c r="I29" s="39"/>
    </row>
    <row r="30" spans="1:15" ht="18.75" x14ac:dyDescent="0.25">
      <c r="B30" s="38" t="s">
        <v>6</v>
      </c>
      <c r="C30" s="34">
        <v>12</v>
      </c>
      <c r="E30" s="39"/>
      <c r="F30" s="83" t="str">
        <f>IF(ISBLANK(D28),"",IF(D28&gt;D32,B28,B32))</f>
        <v>Денисов</v>
      </c>
      <c r="G30" s="81"/>
      <c r="H30" s="35">
        <v>11</v>
      </c>
      <c r="I30" s="40"/>
    </row>
    <row r="31" spans="1:15" ht="15" customHeight="1" x14ac:dyDescent="0.25">
      <c r="E31" s="39"/>
    </row>
    <row r="32" spans="1:15" ht="18.75" x14ac:dyDescent="0.25">
      <c r="A32" s="1" t="s">
        <v>30</v>
      </c>
      <c r="B32" s="80" t="s">
        <v>43</v>
      </c>
      <c r="C32" s="81"/>
      <c r="D32" s="35">
        <v>7</v>
      </c>
      <c r="E32" s="40"/>
    </row>
    <row r="33" spans="1:7" x14ac:dyDescent="0.25">
      <c r="A33" s="1">
        <v>4</v>
      </c>
    </row>
    <row r="36" spans="1:7" ht="18.75" x14ac:dyDescent="0.25">
      <c r="B36" s="80" t="str">
        <f>IF(ISBLANK(H6),"",IF(H6&gt;H14,F14,F6))</f>
        <v>Шундрин</v>
      </c>
      <c r="C36" s="81"/>
      <c r="D36" s="35">
        <v>13</v>
      </c>
      <c r="E36" s="36"/>
      <c r="F36" s="84"/>
      <c r="G36" s="84"/>
    </row>
    <row r="37" spans="1:7" ht="15" customHeight="1" x14ac:dyDescent="0.25">
      <c r="E37" s="37"/>
    </row>
    <row r="38" spans="1:7" ht="18.75" x14ac:dyDescent="0.25">
      <c r="C38" s="38" t="s">
        <v>6</v>
      </c>
      <c r="D38" s="33">
        <v>12</v>
      </c>
      <c r="E38" s="39"/>
      <c r="F38" s="83" t="str">
        <f>IF(ISBLANK(D36),"",IF(D36&gt;D40,B36,B40))</f>
        <v>Шундрин</v>
      </c>
      <c r="G38" s="80"/>
    </row>
    <row r="39" spans="1:7" ht="15" customHeight="1" x14ac:dyDescent="0.25">
      <c r="E39" s="39"/>
    </row>
    <row r="40" spans="1:7" ht="18.75" x14ac:dyDescent="0.25">
      <c r="B40" s="80" t="str">
        <f>IF(ISBLANK(H22),"",IF(H22&gt;H30,F30,F22))</f>
        <v>Денисов</v>
      </c>
      <c r="C40" s="81"/>
      <c r="D40" s="35"/>
      <c r="E40" s="40"/>
    </row>
  </sheetData>
  <mergeCells count="20">
    <mergeCell ref="B12:C12"/>
    <mergeCell ref="F14:G14"/>
    <mergeCell ref="B16:C16"/>
    <mergeCell ref="B1:K1"/>
    <mergeCell ref="B4:C4"/>
    <mergeCell ref="F6:G6"/>
    <mergeCell ref="B8:C8"/>
    <mergeCell ref="J10:K10"/>
    <mergeCell ref="N18:O18"/>
    <mergeCell ref="B20:C20"/>
    <mergeCell ref="F22:G22"/>
    <mergeCell ref="F38:G38"/>
    <mergeCell ref="B40:C40"/>
    <mergeCell ref="J26:K26"/>
    <mergeCell ref="B28:C28"/>
    <mergeCell ref="F30:G30"/>
    <mergeCell ref="B32:C32"/>
    <mergeCell ref="B36:C36"/>
    <mergeCell ref="F36:G36"/>
    <mergeCell ref="B24:C24"/>
  </mergeCells>
  <pageMargins left="0.25" right="0.25" top="0.75" bottom="0.75" header="0.3" footer="0.3"/>
  <pageSetup paperSize="9" scale="7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tabSelected="1" workbookViewId="0">
      <selection activeCell="G5" sqref="G5"/>
    </sheetView>
  </sheetViews>
  <sheetFormatPr defaultRowHeight="15" x14ac:dyDescent="0.25"/>
  <cols>
    <col min="1" max="1" width="9.140625" style="43"/>
    <col min="2" max="3" width="23.28515625" customWidth="1"/>
  </cols>
  <sheetData>
    <row r="1" spans="1:7" x14ac:dyDescent="0.25">
      <c r="A1" s="44" t="s">
        <v>92</v>
      </c>
      <c r="B1" s="45" t="s">
        <v>93</v>
      </c>
      <c r="C1" s="45" t="s">
        <v>94</v>
      </c>
      <c r="D1" s="45" t="s">
        <v>95</v>
      </c>
      <c r="E1" s="45" t="s">
        <v>96</v>
      </c>
      <c r="F1" s="45" t="s">
        <v>97</v>
      </c>
    </row>
    <row r="2" spans="1:7" ht="14.45" x14ac:dyDescent="0.35">
      <c r="A2" s="44"/>
      <c r="B2" s="45"/>
      <c r="C2" s="45"/>
      <c r="D2" s="45"/>
      <c r="E2" s="45"/>
      <c r="F2" s="45"/>
    </row>
    <row r="3" spans="1:7" x14ac:dyDescent="0.25">
      <c r="A3" s="44">
        <v>1</v>
      </c>
      <c r="B3" s="45" t="s">
        <v>82</v>
      </c>
      <c r="C3" s="45" t="s">
        <v>83</v>
      </c>
      <c r="D3" s="45">
        <v>128</v>
      </c>
      <c r="E3" s="45">
        <v>133</v>
      </c>
      <c r="F3" s="45">
        <f t="shared" ref="F3:F12" si="0">E3+D3</f>
        <v>261</v>
      </c>
    </row>
    <row r="4" spans="1:7" x14ac:dyDescent="0.25">
      <c r="A4" s="44">
        <v>2</v>
      </c>
      <c r="B4" s="45" t="s">
        <v>75</v>
      </c>
      <c r="C4" s="45" t="s">
        <v>76</v>
      </c>
      <c r="D4" s="45">
        <v>141</v>
      </c>
      <c r="E4" s="45">
        <v>110</v>
      </c>
      <c r="F4" s="45">
        <f t="shared" si="0"/>
        <v>251</v>
      </c>
      <c r="G4" s="51"/>
    </row>
    <row r="5" spans="1:7" x14ac:dyDescent="0.25">
      <c r="A5" s="44">
        <v>3</v>
      </c>
      <c r="B5" s="45" t="s">
        <v>78</v>
      </c>
      <c r="C5" s="45" t="s">
        <v>79</v>
      </c>
      <c r="D5" s="45">
        <v>94</v>
      </c>
      <c r="E5" s="45">
        <v>131</v>
      </c>
      <c r="F5" s="45">
        <f t="shared" si="0"/>
        <v>225</v>
      </c>
      <c r="G5" s="51"/>
    </row>
    <row r="6" spans="1:7" ht="15.75" thickBot="1" x14ac:dyDescent="0.3">
      <c r="A6" s="48">
        <v>4</v>
      </c>
      <c r="B6" s="49" t="s">
        <v>73</v>
      </c>
      <c r="C6" s="49" t="s">
        <v>74</v>
      </c>
      <c r="D6" s="49">
        <v>95</v>
      </c>
      <c r="E6" s="49">
        <v>104</v>
      </c>
      <c r="F6" s="49">
        <f t="shared" si="0"/>
        <v>199</v>
      </c>
    </row>
    <row r="7" spans="1:7" x14ac:dyDescent="0.25">
      <c r="A7" s="46">
        <v>5</v>
      </c>
      <c r="B7" s="47" t="s">
        <v>84</v>
      </c>
      <c r="C7" s="47" t="s">
        <v>85</v>
      </c>
      <c r="D7" s="47">
        <v>67</v>
      </c>
      <c r="E7" s="47">
        <v>131</v>
      </c>
      <c r="F7" s="47">
        <f t="shared" si="0"/>
        <v>198</v>
      </c>
    </row>
    <row r="8" spans="1:7" x14ac:dyDescent="0.25">
      <c r="A8" s="44">
        <v>6</v>
      </c>
      <c r="B8" s="45" t="s">
        <v>52</v>
      </c>
      <c r="C8" s="45" t="s">
        <v>77</v>
      </c>
      <c r="D8" s="45">
        <v>108</v>
      </c>
      <c r="E8" s="45">
        <v>81</v>
      </c>
      <c r="F8" s="45">
        <f t="shared" si="0"/>
        <v>189</v>
      </c>
    </row>
    <row r="9" spans="1:7" x14ac:dyDescent="0.25">
      <c r="A9" s="44">
        <v>7</v>
      </c>
      <c r="B9" s="45" t="s">
        <v>71</v>
      </c>
      <c r="C9" s="45" t="s">
        <v>72</v>
      </c>
      <c r="D9" s="45">
        <v>69</v>
      </c>
      <c r="E9" s="45">
        <v>118</v>
      </c>
      <c r="F9" s="45">
        <f t="shared" si="0"/>
        <v>187</v>
      </c>
    </row>
    <row r="10" spans="1:7" x14ac:dyDescent="0.25">
      <c r="A10" s="44">
        <v>8</v>
      </c>
      <c r="B10" s="45" t="s">
        <v>80</v>
      </c>
      <c r="C10" s="45" t="s">
        <v>81</v>
      </c>
      <c r="D10" s="45">
        <v>86</v>
      </c>
      <c r="E10" s="45">
        <v>75</v>
      </c>
      <c r="F10" s="45">
        <f t="shared" si="0"/>
        <v>161</v>
      </c>
      <c r="G10" s="51"/>
    </row>
    <row r="11" spans="1:7" x14ac:dyDescent="0.25">
      <c r="A11" s="44">
        <v>9</v>
      </c>
      <c r="B11" s="45" t="s">
        <v>86</v>
      </c>
      <c r="C11" s="45" t="s">
        <v>87</v>
      </c>
      <c r="D11" s="45">
        <v>92</v>
      </c>
      <c r="E11" s="45">
        <v>68</v>
      </c>
      <c r="F11" s="45">
        <f t="shared" si="0"/>
        <v>160</v>
      </c>
      <c r="G11" s="51"/>
    </row>
    <row r="12" spans="1:7" x14ac:dyDescent="0.25">
      <c r="A12" s="44">
        <v>10</v>
      </c>
      <c r="B12" s="45" t="s">
        <v>88</v>
      </c>
      <c r="C12" s="45" t="s">
        <v>89</v>
      </c>
      <c r="D12" s="45">
        <v>73</v>
      </c>
      <c r="E12" s="45">
        <v>72</v>
      </c>
      <c r="F12" s="45">
        <f t="shared" si="0"/>
        <v>145</v>
      </c>
      <c r="G12" s="51"/>
    </row>
    <row r="13" spans="1:7" ht="14.45" x14ac:dyDescent="0.35">
      <c r="A13" s="44"/>
      <c r="B13" s="45"/>
      <c r="C13" s="45"/>
      <c r="D13" s="45"/>
      <c r="E13" s="45"/>
      <c r="F13" s="45"/>
    </row>
    <row r="14" spans="1:7" x14ac:dyDescent="0.25">
      <c r="A14" s="44">
        <v>11</v>
      </c>
      <c r="B14" s="45" t="s">
        <v>90</v>
      </c>
      <c r="C14" s="45" t="s">
        <v>91</v>
      </c>
      <c r="D14" s="45">
        <v>58</v>
      </c>
      <c r="E14" s="45">
        <v>84</v>
      </c>
      <c r="F14" s="45">
        <f t="shared" ref="F14" si="1">E14+D14</f>
        <v>142</v>
      </c>
    </row>
  </sheetData>
  <sortState ref="A3:H12">
    <sortCondition descending="1" ref="F3:F12"/>
  </sortState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workbookViewId="0">
      <selection activeCell="G4" sqref="G4"/>
    </sheetView>
  </sheetViews>
  <sheetFormatPr defaultRowHeight="15" x14ac:dyDescent="0.25"/>
  <cols>
    <col min="1" max="1" width="9.140625" style="43"/>
    <col min="2" max="3" width="19.42578125" customWidth="1"/>
  </cols>
  <sheetData>
    <row r="1" spans="1:7" x14ac:dyDescent="0.25">
      <c r="A1" s="44" t="s">
        <v>92</v>
      </c>
      <c r="B1" s="45" t="s">
        <v>93</v>
      </c>
      <c r="C1" s="45" t="s">
        <v>94</v>
      </c>
      <c r="D1" s="45" t="s">
        <v>95</v>
      </c>
      <c r="E1" s="45" t="s">
        <v>96</v>
      </c>
      <c r="F1" s="45" t="s">
        <v>97</v>
      </c>
    </row>
    <row r="2" spans="1:7" ht="14.45" x14ac:dyDescent="0.35">
      <c r="A2" s="44"/>
      <c r="B2" s="45"/>
      <c r="C2" s="45"/>
      <c r="D2" s="45"/>
      <c r="E2" s="45"/>
      <c r="F2" s="45"/>
    </row>
    <row r="3" spans="1:7" x14ac:dyDescent="0.25">
      <c r="A3" s="44">
        <v>1</v>
      </c>
      <c r="B3" s="45" t="s">
        <v>65</v>
      </c>
      <c r="C3" s="45" t="s">
        <v>66</v>
      </c>
      <c r="D3" s="45">
        <v>113</v>
      </c>
      <c r="E3" s="45">
        <v>154</v>
      </c>
      <c r="F3" s="45">
        <f t="shared" ref="F3:F18" si="0">E3+D3</f>
        <v>267</v>
      </c>
    </row>
    <row r="4" spans="1:7" x14ac:dyDescent="0.25">
      <c r="A4" s="44">
        <v>2</v>
      </c>
      <c r="B4" s="45" t="s">
        <v>59</v>
      </c>
      <c r="C4" s="45" t="s">
        <v>60</v>
      </c>
      <c r="D4" s="45">
        <v>130</v>
      </c>
      <c r="E4" s="45">
        <v>111</v>
      </c>
      <c r="F4" s="45">
        <f t="shared" si="0"/>
        <v>241</v>
      </c>
      <c r="G4" s="51"/>
    </row>
    <row r="5" spans="1:7" x14ac:dyDescent="0.25">
      <c r="A5" s="44">
        <v>3</v>
      </c>
      <c r="B5" s="45" t="s">
        <v>55</v>
      </c>
      <c r="C5" s="45" t="s">
        <v>56</v>
      </c>
      <c r="D5" s="45">
        <v>122</v>
      </c>
      <c r="E5" s="45">
        <v>106</v>
      </c>
      <c r="F5" s="45">
        <f t="shared" si="0"/>
        <v>228</v>
      </c>
    </row>
    <row r="6" spans="1:7" x14ac:dyDescent="0.25">
      <c r="A6" s="44">
        <v>4</v>
      </c>
      <c r="B6" s="45" t="s">
        <v>41</v>
      </c>
      <c r="C6" s="45" t="s">
        <v>42</v>
      </c>
      <c r="D6" s="45">
        <v>117</v>
      </c>
      <c r="E6" s="45">
        <v>105</v>
      </c>
      <c r="F6" s="45">
        <f t="shared" si="0"/>
        <v>222</v>
      </c>
    </row>
    <row r="7" spans="1:7" x14ac:dyDescent="0.25">
      <c r="A7" s="44">
        <v>5</v>
      </c>
      <c r="B7" s="45" t="s">
        <v>63</v>
      </c>
      <c r="C7" s="45" t="s">
        <v>64</v>
      </c>
      <c r="D7" s="45">
        <v>104</v>
      </c>
      <c r="E7" s="45">
        <v>113</v>
      </c>
      <c r="F7" s="45">
        <f t="shared" si="0"/>
        <v>217</v>
      </c>
    </row>
    <row r="8" spans="1:7" x14ac:dyDescent="0.25">
      <c r="A8" s="44">
        <v>6</v>
      </c>
      <c r="B8" s="45" t="s">
        <v>61</v>
      </c>
      <c r="C8" s="45" t="s">
        <v>62</v>
      </c>
      <c r="D8" s="45">
        <v>90</v>
      </c>
      <c r="E8" s="45">
        <v>123</v>
      </c>
      <c r="F8" s="45">
        <f t="shared" si="0"/>
        <v>213</v>
      </c>
      <c r="G8" s="51"/>
    </row>
    <row r="9" spans="1:7" x14ac:dyDescent="0.25">
      <c r="A9" s="44">
        <v>7</v>
      </c>
      <c r="B9" s="45" t="s">
        <v>57</v>
      </c>
      <c r="C9" s="45" t="s">
        <v>58</v>
      </c>
      <c r="D9" s="45">
        <v>87</v>
      </c>
      <c r="E9" s="45">
        <v>119</v>
      </c>
      <c r="F9" s="45">
        <f t="shared" si="0"/>
        <v>206</v>
      </c>
    </row>
    <row r="10" spans="1:7" ht="15.75" thickBot="1" x14ac:dyDescent="0.3">
      <c r="A10" s="48">
        <v>8</v>
      </c>
      <c r="B10" s="49" t="s">
        <v>37</v>
      </c>
      <c r="C10" s="49" t="s">
        <v>38</v>
      </c>
      <c r="D10" s="49">
        <v>96</v>
      </c>
      <c r="E10" s="49">
        <v>107</v>
      </c>
      <c r="F10" s="49">
        <f t="shared" si="0"/>
        <v>203</v>
      </c>
    </row>
    <row r="11" spans="1:7" x14ac:dyDescent="0.25">
      <c r="A11" s="46">
        <v>9</v>
      </c>
      <c r="B11" s="47" t="s">
        <v>39</v>
      </c>
      <c r="C11" s="47" t="s">
        <v>40</v>
      </c>
      <c r="D11" s="47">
        <v>91</v>
      </c>
      <c r="E11" s="47">
        <v>103</v>
      </c>
      <c r="F11" s="47">
        <f t="shared" si="0"/>
        <v>194</v>
      </c>
    </row>
    <row r="12" spans="1:7" x14ac:dyDescent="0.25">
      <c r="A12" s="44">
        <v>10</v>
      </c>
      <c r="B12" s="45" t="s">
        <v>53</v>
      </c>
      <c r="C12" s="45" t="s">
        <v>54</v>
      </c>
      <c r="D12" s="45">
        <v>99</v>
      </c>
      <c r="E12" s="45">
        <v>93</v>
      </c>
      <c r="F12" s="45">
        <f t="shared" si="0"/>
        <v>192</v>
      </c>
    </row>
    <row r="13" spans="1:7" x14ac:dyDescent="0.25">
      <c r="A13" s="44">
        <v>11</v>
      </c>
      <c r="B13" s="45" t="s">
        <v>45</v>
      </c>
      <c r="C13" s="45" t="s">
        <v>46</v>
      </c>
      <c r="D13" s="45">
        <v>97</v>
      </c>
      <c r="E13" s="45">
        <v>94</v>
      </c>
      <c r="F13" s="45">
        <f t="shared" si="0"/>
        <v>191</v>
      </c>
    </row>
    <row r="14" spans="1:7" x14ac:dyDescent="0.25">
      <c r="A14" s="44">
        <v>12</v>
      </c>
      <c r="B14" s="45" t="s">
        <v>49</v>
      </c>
      <c r="C14" s="45" t="s">
        <v>50</v>
      </c>
      <c r="D14" s="45">
        <v>141</v>
      </c>
      <c r="E14" s="45">
        <v>49</v>
      </c>
      <c r="F14" s="45">
        <f t="shared" si="0"/>
        <v>190</v>
      </c>
    </row>
    <row r="15" spans="1:7" x14ac:dyDescent="0.25">
      <c r="A15" s="44">
        <v>13</v>
      </c>
      <c r="B15" s="45" t="s">
        <v>51</v>
      </c>
      <c r="C15" s="45" t="s">
        <v>52</v>
      </c>
      <c r="D15" s="45">
        <v>102</v>
      </c>
      <c r="E15" s="45">
        <v>86</v>
      </c>
      <c r="F15" s="45">
        <f t="shared" si="0"/>
        <v>188</v>
      </c>
      <c r="G15" s="51"/>
    </row>
    <row r="16" spans="1:7" x14ac:dyDescent="0.25">
      <c r="A16" s="44">
        <v>14</v>
      </c>
      <c r="B16" s="45" t="s">
        <v>47</v>
      </c>
      <c r="C16" s="45" t="s">
        <v>48</v>
      </c>
      <c r="D16" s="45">
        <v>87</v>
      </c>
      <c r="E16" s="45">
        <v>93</v>
      </c>
      <c r="F16" s="45">
        <f t="shared" si="0"/>
        <v>180</v>
      </c>
      <c r="G16" s="51"/>
    </row>
    <row r="17" spans="1:6" x14ac:dyDescent="0.25">
      <c r="A17" s="44">
        <v>15</v>
      </c>
      <c r="B17" s="45" t="s">
        <v>43</v>
      </c>
      <c r="C17" s="45" t="s">
        <v>44</v>
      </c>
      <c r="D17" s="45">
        <v>79</v>
      </c>
      <c r="E17" s="45">
        <v>100</v>
      </c>
      <c r="F17" s="45">
        <f t="shared" si="0"/>
        <v>179</v>
      </c>
    </row>
    <row r="18" spans="1:6" x14ac:dyDescent="0.25">
      <c r="A18" s="44">
        <v>16</v>
      </c>
      <c r="B18" s="45" t="s">
        <v>67</v>
      </c>
      <c r="C18" s="45" t="s">
        <v>68</v>
      </c>
      <c r="D18" s="45">
        <v>66</v>
      </c>
      <c r="E18" s="45">
        <v>93</v>
      </c>
      <c r="F18" s="45">
        <f t="shared" si="0"/>
        <v>159</v>
      </c>
    </row>
    <row r="19" spans="1:6" ht="14.45" x14ac:dyDescent="0.35">
      <c r="A19" s="44"/>
      <c r="B19" s="45"/>
      <c r="C19" s="45"/>
      <c r="D19" s="45"/>
      <c r="E19" s="45"/>
      <c r="F19" s="45"/>
    </row>
    <row r="20" spans="1:6" x14ac:dyDescent="0.25">
      <c r="A20" s="44">
        <v>17</v>
      </c>
      <c r="B20" s="45" t="s">
        <v>69</v>
      </c>
      <c r="C20" s="45" t="s">
        <v>70</v>
      </c>
      <c r="D20" s="45">
        <v>47</v>
      </c>
      <c r="E20" s="45">
        <v>77</v>
      </c>
      <c r="F20" s="45">
        <f t="shared" ref="F20" si="1">E20+D20</f>
        <v>124</v>
      </c>
    </row>
  </sheetData>
  <sortState ref="A3:H18">
    <sortCondition descending="1" ref="F3:F18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"/>
  <sheetViews>
    <sheetView workbookViewId="0">
      <selection activeCell="M14" sqref="M14"/>
    </sheetView>
  </sheetViews>
  <sheetFormatPr defaultRowHeight="15" x14ac:dyDescent="0.25"/>
  <cols>
    <col min="1" max="1" width="4" style="1" customWidth="1"/>
    <col min="2" max="12" width="10.28515625" customWidth="1"/>
    <col min="13" max="13" width="10.28515625" style="32" customWidth="1"/>
    <col min="14" max="15" width="10.28515625" customWidth="1"/>
  </cols>
  <sheetData>
    <row r="1" spans="2:13" ht="31.5" x14ac:dyDescent="0.25">
      <c r="B1" s="71" t="s">
        <v>12</v>
      </c>
      <c r="C1" s="71"/>
      <c r="D1" s="71"/>
      <c r="E1" s="71"/>
      <c r="F1" s="71"/>
      <c r="G1" s="71"/>
      <c r="H1" s="71"/>
      <c r="I1" s="71"/>
      <c r="J1" s="71"/>
      <c r="K1" s="71"/>
      <c r="M1"/>
    </row>
    <row r="2" spans="2:13" thickBot="1" x14ac:dyDescent="0.4">
      <c r="M2"/>
    </row>
    <row r="3" spans="2:13" ht="15.75" thickBot="1" x14ac:dyDescent="0.3">
      <c r="B3" s="2"/>
      <c r="C3" s="72" t="s">
        <v>0</v>
      </c>
      <c r="D3" s="73"/>
      <c r="E3" s="74"/>
      <c r="F3" s="3">
        <v>1</v>
      </c>
      <c r="G3" s="3">
        <v>2</v>
      </c>
      <c r="H3" s="3">
        <v>3</v>
      </c>
      <c r="I3" s="4">
        <v>4</v>
      </c>
      <c r="J3" s="4">
        <v>5</v>
      </c>
      <c r="K3" s="2" t="s">
        <v>1</v>
      </c>
      <c r="L3" s="3" t="s">
        <v>2</v>
      </c>
      <c r="M3" s="5" t="s">
        <v>3</v>
      </c>
    </row>
    <row r="4" spans="2:13" ht="21" x14ac:dyDescent="0.25">
      <c r="B4" s="75">
        <v>1</v>
      </c>
      <c r="C4" s="76" t="s">
        <v>78</v>
      </c>
      <c r="D4" s="77"/>
      <c r="E4" s="78"/>
      <c r="F4" s="6" t="s">
        <v>4</v>
      </c>
      <c r="G4" s="7" t="str">
        <f ca="1">INDIRECT(ADDRESS(23,6))&amp;":"&amp;INDIRECT(ADDRESS(23,7))</f>
        <v>11:12</v>
      </c>
      <c r="H4" s="7" t="str">
        <f ca="1">INDIRECT(ADDRESS(26,7))&amp;":"&amp;INDIRECT(ADDRESS(26,6))</f>
        <v>13:10</v>
      </c>
      <c r="I4" s="7" t="str">
        <f ca="1">INDIRECT(ADDRESS(30,6))&amp;":"&amp;INDIRECT(ADDRESS(30,7))</f>
        <v>11:9</v>
      </c>
      <c r="J4" s="8" t="str">
        <f ca="1">INDIRECT(ADDRESS(35,7))&amp;":"&amp;INDIRECT(ADDRESS(35,6))</f>
        <v>12:7</v>
      </c>
      <c r="K4" s="79">
        <f ca="1">IF(COUNT(F5:J5)=0,"",COUNTIF(F5:J5,"&gt;0")+0.5*COUNTIF(F5:J5,0))</f>
        <v>3</v>
      </c>
      <c r="L4" s="9"/>
      <c r="M4" s="70">
        <v>2</v>
      </c>
    </row>
    <row r="5" spans="2:13" ht="21" x14ac:dyDescent="0.25">
      <c r="B5" s="58"/>
      <c r="C5" s="59"/>
      <c r="D5" s="60"/>
      <c r="E5" s="61"/>
      <c r="F5" s="10" t="s">
        <v>4</v>
      </c>
      <c r="G5" s="11">
        <f ca="1">IF(LEN(INDIRECT(ADDRESS(ROW()-1, COLUMN())))=1,"",INDIRECT(ADDRESS(23,6))-INDIRECT(ADDRESS(23,7)))</f>
        <v>-1</v>
      </c>
      <c r="H5" s="11">
        <f ca="1">IF(LEN(INDIRECT(ADDRESS(ROW()-1, COLUMN())))=1,"",INDIRECT(ADDRESS(26,7))-INDIRECT(ADDRESS(26,6)))</f>
        <v>3</v>
      </c>
      <c r="I5" s="11">
        <f ca="1">IF(LEN(INDIRECT(ADDRESS(ROW()-1, COLUMN())))=1,"",INDIRECT(ADDRESS(30,6))-INDIRECT(ADDRESS(30,7)))</f>
        <v>2</v>
      </c>
      <c r="J5" s="12">
        <f ca="1">IF(LEN(INDIRECT(ADDRESS(ROW()-1, COLUMN())))=1,"",INDIRECT(ADDRESS(35,7))-INDIRECT(ADDRESS(35,6)))</f>
        <v>5</v>
      </c>
      <c r="K5" s="62"/>
      <c r="L5" s="11">
        <f ca="1">IF(COUNT(F5:J5)=0,"",SUM(F5:J5))</f>
        <v>9</v>
      </c>
      <c r="M5" s="63"/>
    </row>
    <row r="6" spans="2:13" ht="21" x14ac:dyDescent="0.25">
      <c r="B6" s="57">
        <v>2</v>
      </c>
      <c r="C6" s="59" t="s">
        <v>84</v>
      </c>
      <c r="D6" s="60"/>
      <c r="E6" s="61"/>
      <c r="F6" s="13" t="str">
        <f ca="1">INDIRECT(ADDRESS(23,7))&amp;":"&amp;INDIRECT(ADDRESS(23,6))</f>
        <v>12:11</v>
      </c>
      <c r="G6" s="14" t="s">
        <v>4</v>
      </c>
      <c r="H6" s="15" t="str">
        <f ca="1">INDIRECT(ADDRESS(31,6))&amp;":"&amp;INDIRECT(ADDRESS(31,7))</f>
        <v>12:11</v>
      </c>
      <c r="I6" s="15" t="str">
        <f ca="1">INDIRECT(ADDRESS(34,7))&amp;":"&amp;INDIRECT(ADDRESS(34,6))</f>
        <v>8:13</v>
      </c>
      <c r="J6" s="16" t="str">
        <f ca="1">INDIRECT(ADDRESS(18,6))&amp;":"&amp;INDIRECT(ADDRESS(18,7))</f>
        <v>13:7</v>
      </c>
      <c r="K6" s="62">
        <f ca="1">IF(COUNT(F7:J7)=0,"",COUNTIF(F7:J7,"&gt;0")+0.5*COUNTIF(F7:J7,0))</f>
        <v>3</v>
      </c>
      <c r="L6" s="11"/>
      <c r="M6" s="63">
        <v>1</v>
      </c>
    </row>
    <row r="7" spans="2:13" ht="21" x14ac:dyDescent="0.25">
      <c r="B7" s="58"/>
      <c r="C7" s="59"/>
      <c r="D7" s="60"/>
      <c r="E7" s="61"/>
      <c r="F7" s="17">
        <f ca="1">IF(LEN(INDIRECT(ADDRESS(ROW()-1, COLUMN())))=1,"",INDIRECT(ADDRESS(23,7))-INDIRECT(ADDRESS(23,6)))</f>
        <v>1</v>
      </c>
      <c r="G7" s="18" t="s">
        <v>4</v>
      </c>
      <c r="H7" s="11">
        <f ca="1">IF(LEN(INDIRECT(ADDRESS(ROW()-1, COLUMN())))=1,"",INDIRECT(ADDRESS(31,6))-INDIRECT(ADDRESS(31,7)))</f>
        <v>1</v>
      </c>
      <c r="I7" s="11">
        <f ca="1">IF(LEN(INDIRECT(ADDRESS(ROW()-1, COLUMN())))=1,"",INDIRECT(ADDRESS(34,7))-INDIRECT(ADDRESS(34,6)))</f>
        <v>-5</v>
      </c>
      <c r="J7" s="12">
        <f ca="1">IF(LEN(INDIRECT(ADDRESS(ROW()-1, COLUMN())))=1,"",INDIRECT(ADDRESS(18,6))-INDIRECT(ADDRESS(18,7)))</f>
        <v>6</v>
      </c>
      <c r="K7" s="62"/>
      <c r="L7" s="11">
        <f ca="1">IF(COUNT(F7:J7)=0,"",SUM(F7:J7))</f>
        <v>3</v>
      </c>
      <c r="M7" s="63"/>
    </row>
    <row r="8" spans="2:13" ht="21" x14ac:dyDescent="0.25">
      <c r="B8" s="57">
        <v>3</v>
      </c>
      <c r="C8" s="59" t="s">
        <v>75</v>
      </c>
      <c r="D8" s="60"/>
      <c r="E8" s="61"/>
      <c r="F8" s="13" t="str">
        <f ca="1">INDIRECT(ADDRESS(26,6))&amp;":"&amp;INDIRECT(ADDRESS(26,7))</f>
        <v>10:13</v>
      </c>
      <c r="G8" s="15" t="str">
        <f ca="1">INDIRECT(ADDRESS(31,7))&amp;":"&amp;INDIRECT(ADDRESS(31,6))</f>
        <v>11:12</v>
      </c>
      <c r="H8" s="14" t="s">
        <v>4</v>
      </c>
      <c r="I8" s="15" t="str">
        <f ca="1">INDIRECT(ADDRESS(19,6))&amp;":"&amp;INDIRECT(ADDRESS(19,7))</f>
        <v>13:6</v>
      </c>
      <c r="J8" s="16" t="str">
        <f ca="1">INDIRECT(ADDRESS(22,7))&amp;":"&amp;INDIRECT(ADDRESS(22,6))</f>
        <v>13:3</v>
      </c>
      <c r="K8" s="62">
        <f ca="1">IF(COUNT(F9:J9)=0,"",COUNTIF(F9:J9,"&gt;0")+0.5*COUNTIF(F9:J9,0))</f>
        <v>2</v>
      </c>
      <c r="L8" s="11"/>
      <c r="M8" s="63">
        <v>3</v>
      </c>
    </row>
    <row r="9" spans="2:13" ht="21" x14ac:dyDescent="0.25">
      <c r="B9" s="58"/>
      <c r="C9" s="59"/>
      <c r="D9" s="60"/>
      <c r="E9" s="61"/>
      <c r="F9" s="17">
        <f ca="1">IF(LEN(INDIRECT(ADDRESS(ROW()-1, COLUMN())))=1,"",INDIRECT(ADDRESS(26,6))-INDIRECT(ADDRESS(26,7)))</f>
        <v>-3</v>
      </c>
      <c r="G9" s="11">
        <f ca="1">IF(LEN(INDIRECT(ADDRESS(ROW()-1, COLUMN())))=1,"",INDIRECT(ADDRESS(31,7))-INDIRECT(ADDRESS(31,6)))</f>
        <v>-1</v>
      </c>
      <c r="H9" s="18" t="s">
        <v>4</v>
      </c>
      <c r="I9" s="11">
        <f ca="1">IF(LEN(INDIRECT(ADDRESS(ROW()-1, COLUMN())))=1,"",INDIRECT(ADDRESS(19,6))-INDIRECT(ADDRESS(19,7)))</f>
        <v>7</v>
      </c>
      <c r="J9" s="12">
        <f ca="1">IF(LEN(INDIRECT(ADDRESS(ROW()-1, COLUMN())))=1,"",INDIRECT(ADDRESS(22,7))-INDIRECT(ADDRESS(22,6)))</f>
        <v>10</v>
      </c>
      <c r="K9" s="62"/>
      <c r="L9" s="11">
        <f ca="1">IF(COUNT(F9:J9)=0,"",SUM(F9:J9))</f>
        <v>13</v>
      </c>
      <c r="M9" s="63"/>
    </row>
    <row r="10" spans="2:13" ht="21" x14ac:dyDescent="0.25">
      <c r="B10" s="57">
        <v>4</v>
      </c>
      <c r="C10" s="59" t="s">
        <v>80</v>
      </c>
      <c r="D10" s="60"/>
      <c r="E10" s="61"/>
      <c r="F10" s="13" t="str">
        <f ca="1">INDIRECT(ADDRESS(30,7))&amp;":"&amp;INDIRECT(ADDRESS(30,6))</f>
        <v>9:11</v>
      </c>
      <c r="G10" s="15" t="str">
        <f ca="1">INDIRECT(ADDRESS(34,6))&amp;":"&amp;INDIRECT(ADDRESS(34,7))</f>
        <v>13:8</v>
      </c>
      <c r="H10" s="15" t="str">
        <f ca="1">INDIRECT(ADDRESS(19,7))&amp;":"&amp;INDIRECT(ADDRESS(19,6))</f>
        <v>6:13</v>
      </c>
      <c r="I10" s="14" t="s">
        <v>4</v>
      </c>
      <c r="J10" s="16" t="str">
        <f ca="1">INDIRECT(ADDRESS(27,6))&amp;":"&amp;INDIRECT(ADDRESS(27,7))</f>
        <v>13:5</v>
      </c>
      <c r="K10" s="62">
        <f ca="1">IF(COUNT(F11:J11)=0,"",COUNTIF(F11:J11,"&gt;0")+0.5*COUNTIF(F11:J11,0))</f>
        <v>2</v>
      </c>
      <c r="L10" s="11"/>
      <c r="M10" s="63">
        <v>4</v>
      </c>
    </row>
    <row r="11" spans="2:13" ht="21" x14ac:dyDescent="0.25">
      <c r="B11" s="58"/>
      <c r="C11" s="59"/>
      <c r="D11" s="60"/>
      <c r="E11" s="61"/>
      <c r="F11" s="17">
        <f ca="1">IF(LEN(INDIRECT(ADDRESS(ROW()-1, COLUMN())))=1,"",INDIRECT(ADDRESS(30,7))-INDIRECT(ADDRESS(30,6)))</f>
        <v>-2</v>
      </c>
      <c r="G11" s="11">
        <f ca="1">IF(LEN(INDIRECT(ADDRESS(ROW()-1, COLUMN())))=1,"",INDIRECT(ADDRESS(34,6))-INDIRECT(ADDRESS(34,7)))</f>
        <v>5</v>
      </c>
      <c r="H11" s="11">
        <f ca="1">IF(LEN(INDIRECT(ADDRESS(ROW()-1, COLUMN())))=1,"",INDIRECT(ADDRESS(19,7))-INDIRECT(ADDRESS(19,6)))</f>
        <v>-7</v>
      </c>
      <c r="I11" s="18" t="s">
        <v>4</v>
      </c>
      <c r="J11" s="12">
        <f ca="1">IF(LEN(INDIRECT(ADDRESS(ROW()-1, COLUMN())))=1,"",INDIRECT(ADDRESS(27,6))-INDIRECT(ADDRESS(27,7)))</f>
        <v>8</v>
      </c>
      <c r="K11" s="62"/>
      <c r="L11" s="11">
        <f ca="1">IF(COUNT(F11:J11)=0,"",SUM(F11:J11))</f>
        <v>4</v>
      </c>
      <c r="M11" s="63"/>
    </row>
    <row r="12" spans="2:13" ht="21" x14ac:dyDescent="0.25">
      <c r="B12" s="57">
        <v>5</v>
      </c>
      <c r="C12" s="59" t="s">
        <v>52</v>
      </c>
      <c r="D12" s="60"/>
      <c r="E12" s="61"/>
      <c r="F12" s="13" t="str">
        <f ca="1">INDIRECT(ADDRESS(35,6))&amp;":"&amp;INDIRECT(ADDRESS(35,7))</f>
        <v>7:12</v>
      </c>
      <c r="G12" s="15" t="str">
        <f ca="1">INDIRECT(ADDRESS(18,7))&amp;":"&amp;INDIRECT(ADDRESS(18,6))</f>
        <v>7:13</v>
      </c>
      <c r="H12" s="15" t="str">
        <f ca="1">INDIRECT(ADDRESS(22,6))&amp;":"&amp;INDIRECT(ADDRESS(22,7))</f>
        <v>3:13</v>
      </c>
      <c r="I12" s="15" t="str">
        <f ca="1">INDIRECT(ADDRESS(27,7))&amp;":"&amp;INDIRECT(ADDRESS(27,6))</f>
        <v>5:13</v>
      </c>
      <c r="J12" s="19" t="s">
        <v>4</v>
      </c>
      <c r="K12" s="62">
        <f ca="1">IF(COUNT(F13:J13)=0,"",COUNTIF(F13:J13,"&gt;0")+0.5*COUNTIF(F13:J13,0))</f>
        <v>0</v>
      </c>
      <c r="L12" s="11"/>
      <c r="M12" s="63">
        <v>5</v>
      </c>
    </row>
    <row r="13" spans="2:13" ht="21.75" thickBot="1" x14ac:dyDescent="0.3">
      <c r="B13" s="64"/>
      <c r="C13" s="65"/>
      <c r="D13" s="66"/>
      <c r="E13" s="67"/>
      <c r="F13" s="20">
        <f ca="1">IF(LEN(INDIRECT(ADDRESS(ROW()-1, COLUMN())))=1,"",INDIRECT(ADDRESS(35,6))-INDIRECT(ADDRESS(35,7)))</f>
        <v>-5</v>
      </c>
      <c r="G13" s="21">
        <f ca="1">IF(LEN(INDIRECT(ADDRESS(ROW()-1, COLUMN())))=1,"",INDIRECT(ADDRESS(18,7))-INDIRECT(ADDRESS(18,6)))</f>
        <v>-6</v>
      </c>
      <c r="H13" s="21">
        <f ca="1">IF(LEN(INDIRECT(ADDRESS(ROW()-1, COLUMN())))=1,"",INDIRECT(ADDRESS(22,6))-INDIRECT(ADDRESS(22,7)))</f>
        <v>-10</v>
      </c>
      <c r="I13" s="21">
        <f ca="1">IF(LEN(INDIRECT(ADDRESS(ROW()-1, COLUMN())))=1,"",INDIRECT(ADDRESS(27,7))-INDIRECT(ADDRESS(27,6)))</f>
        <v>-8</v>
      </c>
      <c r="J13" s="22" t="s">
        <v>4</v>
      </c>
      <c r="K13" s="68"/>
      <c r="L13" s="21">
        <f ca="1">IF(COUNT(F13:J13)=0,"",SUM(F13:J13))</f>
        <v>-29</v>
      </c>
      <c r="M13" s="69"/>
    </row>
    <row r="14" spans="2:13" ht="14.45" x14ac:dyDescent="0.35">
      <c r="M14"/>
    </row>
    <row r="15" spans="2:13" ht="14.45" x14ac:dyDescent="0.35">
      <c r="M15"/>
    </row>
    <row r="16" spans="2:13" ht="14.45" x14ac:dyDescent="0.35">
      <c r="M16"/>
    </row>
    <row r="17" spans="1:13" s="24" customFormat="1" ht="21.75" thickBot="1" x14ac:dyDescent="0.4">
      <c r="A17" s="23"/>
      <c r="B17" s="53" t="s">
        <v>5</v>
      </c>
      <c r="C17" s="53"/>
      <c r="D17" s="53"/>
      <c r="E17" s="53"/>
      <c r="F17" s="53"/>
      <c r="G17" s="53"/>
      <c r="H17" s="53"/>
      <c r="I17" s="53"/>
      <c r="J17" s="53"/>
      <c r="K17" s="53"/>
      <c r="M17" s="25"/>
    </row>
    <row r="18" spans="1:13" s="24" customFormat="1" ht="21.75" thickBot="1" x14ac:dyDescent="0.4">
      <c r="A18" s="23"/>
      <c r="B18" s="26">
        <v>2</v>
      </c>
      <c r="C18" s="54" t="str">
        <f ca="1">IF(ISBLANK(INDIRECT(ADDRESS(B18*2+2,3))),"",INDIRECT(ADDRESS(B18*2+2,3)))</f>
        <v>Бублик</v>
      </c>
      <c r="D18" s="54"/>
      <c r="E18" s="55"/>
      <c r="F18" s="27">
        <v>13</v>
      </c>
      <c r="G18" s="28">
        <v>7</v>
      </c>
      <c r="H18" s="56" t="str">
        <f ca="1">IF(ISBLANK(INDIRECT(ADDRESS(K18*2+2,3))),"",INDIRECT(ADDRESS(K18*2+2,3)))</f>
        <v>Петрушко</v>
      </c>
      <c r="I18" s="54"/>
      <c r="J18" s="54"/>
      <c r="K18" s="26">
        <v>5</v>
      </c>
      <c r="L18" s="29" t="s">
        <v>6</v>
      </c>
      <c r="M18" s="30">
        <v>7</v>
      </c>
    </row>
    <row r="19" spans="1:13" s="24" customFormat="1" ht="21.75" thickBot="1" x14ac:dyDescent="0.4">
      <c r="A19" s="23"/>
      <c r="B19" s="26">
        <v>3</v>
      </c>
      <c r="C19" s="54" t="str">
        <f ca="1">IF(ISBLANK(INDIRECT(ADDRESS(B19*2+2,3))),"",INDIRECT(ADDRESS(B19*2+2,3)))</f>
        <v>Курбанова</v>
      </c>
      <c r="D19" s="54"/>
      <c r="E19" s="55"/>
      <c r="F19" s="27">
        <v>13</v>
      </c>
      <c r="G19" s="28">
        <v>6</v>
      </c>
      <c r="H19" s="56" t="str">
        <f ca="1">IF(ISBLANK(INDIRECT(ADDRESS(K19*2+2,3))),"",INDIRECT(ADDRESS(K19*2+2,3)))</f>
        <v>Мурашова</v>
      </c>
      <c r="I19" s="54"/>
      <c r="J19" s="54"/>
      <c r="K19" s="26">
        <v>4</v>
      </c>
      <c r="L19" s="29" t="s">
        <v>6</v>
      </c>
      <c r="M19" s="30">
        <v>8</v>
      </c>
    </row>
    <row r="20" spans="1:13" s="24" customFormat="1" ht="21" x14ac:dyDescent="0.5">
      <c r="A20" s="23"/>
      <c r="M20" s="31"/>
    </row>
    <row r="21" spans="1:13" s="24" customFormat="1" ht="21.75" thickBot="1" x14ac:dyDescent="0.4">
      <c r="A21" s="23"/>
      <c r="B21" s="53" t="s">
        <v>7</v>
      </c>
      <c r="C21" s="53"/>
      <c r="D21" s="53"/>
      <c r="E21" s="53"/>
      <c r="F21" s="53"/>
      <c r="G21" s="53"/>
      <c r="H21" s="53"/>
      <c r="I21" s="53"/>
      <c r="J21" s="53"/>
      <c r="K21" s="53"/>
      <c r="M21" s="31"/>
    </row>
    <row r="22" spans="1:13" s="24" customFormat="1" ht="21.75" thickBot="1" x14ac:dyDescent="0.4">
      <c r="A22" s="23"/>
      <c r="B22" s="26">
        <v>5</v>
      </c>
      <c r="C22" s="54" t="str">
        <f ca="1">IF(ISBLANK(INDIRECT(ADDRESS(B22*2+2,3))),"",INDIRECT(ADDRESS(B22*2+2,3)))</f>
        <v>Петрушко</v>
      </c>
      <c r="D22" s="54"/>
      <c r="E22" s="55"/>
      <c r="F22" s="27">
        <v>3</v>
      </c>
      <c r="G22" s="28">
        <v>13</v>
      </c>
      <c r="H22" s="56" t="str">
        <f ca="1">IF(ISBLANK(INDIRECT(ADDRESS(K22*2+2,3))),"",INDIRECT(ADDRESS(K22*2+2,3)))</f>
        <v>Курбанова</v>
      </c>
      <c r="I22" s="54"/>
      <c r="J22" s="54"/>
      <c r="K22" s="26">
        <v>3</v>
      </c>
      <c r="L22" s="29" t="s">
        <v>6</v>
      </c>
      <c r="M22" s="30">
        <v>5</v>
      </c>
    </row>
    <row r="23" spans="1:13" s="24" customFormat="1" ht="21.75" thickBot="1" x14ac:dyDescent="0.4">
      <c r="A23" s="23"/>
      <c r="B23" s="26">
        <v>1</v>
      </c>
      <c r="C23" s="54" t="str">
        <f ca="1">IF(ISBLANK(INDIRECT(ADDRESS(B23*2+2,3))),"",INDIRECT(ADDRESS(B23*2+2,3)))</f>
        <v>Алкина</v>
      </c>
      <c r="D23" s="54"/>
      <c r="E23" s="55"/>
      <c r="F23" s="27">
        <v>11</v>
      </c>
      <c r="G23" s="28">
        <v>12</v>
      </c>
      <c r="H23" s="56" t="str">
        <f ca="1">IF(ISBLANK(INDIRECT(ADDRESS(K23*2+2,3))),"",INDIRECT(ADDRESS(K23*2+2,3)))</f>
        <v>Бублик</v>
      </c>
      <c r="I23" s="54"/>
      <c r="J23" s="54"/>
      <c r="K23" s="26">
        <v>2</v>
      </c>
      <c r="L23" s="29" t="s">
        <v>6</v>
      </c>
      <c r="M23" s="30">
        <v>6</v>
      </c>
    </row>
    <row r="24" spans="1:13" s="24" customFormat="1" ht="21" x14ac:dyDescent="0.35">
      <c r="A24" s="23"/>
      <c r="M24" s="31"/>
    </row>
    <row r="25" spans="1:13" s="24" customFormat="1" ht="21.75" thickBot="1" x14ac:dyDescent="0.4">
      <c r="A25" s="23"/>
      <c r="B25" s="53" t="s">
        <v>8</v>
      </c>
      <c r="C25" s="53"/>
      <c r="D25" s="53"/>
      <c r="E25" s="53"/>
      <c r="F25" s="53"/>
      <c r="G25" s="53"/>
      <c r="H25" s="53"/>
      <c r="I25" s="53"/>
      <c r="J25" s="53"/>
      <c r="K25" s="53"/>
      <c r="M25" s="31"/>
    </row>
    <row r="26" spans="1:13" s="24" customFormat="1" ht="21.75" thickBot="1" x14ac:dyDescent="0.4">
      <c r="A26" s="23"/>
      <c r="B26" s="26">
        <v>3</v>
      </c>
      <c r="C26" s="54" t="str">
        <f ca="1">IF(ISBLANK(INDIRECT(ADDRESS(B26*2+2,3))),"",INDIRECT(ADDRESS(B26*2+2,3)))</f>
        <v>Курбанова</v>
      </c>
      <c r="D26" s="54"/>
      <c r="E26" s="55"/>
      <c r="F26" s="27">
        <v>10</v>
      </c>
      <c r="G26" s="28">
        <v>13</v>
      </c>
      <c r="H26" s="56" t="str">
        <f ca="1">IF(ISBLANK(INDIRECT(ADDRESS(K26*2+2,3))),"",INDIRECT(ADDRESS(K26*2+2,3)))</f>
        <v>Алкина</v>
      </c>
      <c r="I26" s="54"/>
      <c r="J26" s="54"/>
      <c r="K26" s="26">
        <v>1</v>
      </c>
      <c r="L26" s="29" t="s">
        <v>6</v>
      </c>
      <c r="M26" s="30">
        <v>8</v>
      </c>
    </row>
    <row r="27" spans="1:13" s="24" customFormat="1" ht="21.75" thickBot="1" x14ac:dyDescent="0.4">
      <c r="A27" s="23"/>
      <c r="B27" s="26">
        <v>4</v>
      </c>
      <c r="C27" s="54" t="str">
        <f ca="1">IF(ISBLANK(INDIRECT(ADDRESS(B27*2+2,3))),"",INDIRECT(ADDRESS(B27*2+2,3)))</f>
        <v>Мурашова</v>
      </c>
      <c r="D27" s="54"/>
      <c r="E27" s="55"/>
      <c r="F27" s="27">
        <v>13</v>
      </c>
      <c r="G27" s="28">
        <v>5</v>
      </c>
      <c r="H27" s="56" t="str">
        <f ca="1">IF(ISBLANK(INDIRECT(ADDRESS(K27*2+2,3))),"",INDIRECT(ADDRESS(K27*2+2,3)))</f>
        <v>Петрушко</v>
      </c>
      <c r="I27" s="54"/>
      <c r="J27" s="54"/>
      <c r="K27" s="26">
        <v>5</v>
      </c>
      <c r="L27" s="29" t="s">
        <v>6</v>
      </c>
      <c r="M27" s="30">
        <v>7</v>
      </c>
    </row>
    <row r="28" spans="1:13" s="24" customFormat="1" ht="21" x14ac:dyDescent="0.35">
      <c r="A28" s="23"/>
      <c r="M28" s="31"/>
    </row>
    <row r="29" spans="1:13" s="24" customFormat="1" ht="21.75" thickBot="1" x14ac:dyDescent="0.4">
      <c r="A29" s="23"/>
      <c r="B29" s="53" t="s">
        <v>9</v>
      </c>
      <c r="C29" s="53"/>
      <c r="D29" s="53"/>
      <c r="E29" s="53"/>
      <c r="F29" s="53"/>
      <c r="G29" s="53"/>
      <c r="H29" s="53"/>
      <c r="I29" s="53"/>
      <c r="J29" s="53"/>
      <c r="K29" s="53"/>
      <c r="M29" s="31"/>
    </row>
    <row r="30" spans="1:13" s="24" customFormat="1" ht="21.75" thickBot="1" x14ac:dyDescent="0.4">
      <c r="A30" s="23"/>
      <c r="B30" s="26">
        <v>1</v>
      </c>
      <c r="C30" s="54" t="str">
        <f ca="1">IF(ISBLANK(INDIRECT(ADDRESS(B30*2+2,3))),"",INDIRECT(ADDRESS(B30*2+2,3)))</f>
        <v>Алкина</v>
      </c>
      <c r="D30" s="54"/>
      <c r="E30" s="55"/>
      <c r="F30" s="27">
        <v>11</v>
      </c>
      <c r="G30" s="28">
        <v>9</v>
      </c>
      <c r="H30" s="56" t="str">
        <f ca="1">IF(ISBLANK(INDIRECT(ADDRESS(K30*2+2,3))),"",INDIRECT(ADDRESS(K30*2+2,3)))</f>
        <v>Мурашова</v>
      </c>
      <c r="I30" s="54"/>
      <c r="J30" s="54"/>
      <c r="K30" s="26">
        <v>4</v>
      </c>
      <c r="L30" s="29" t="s">
        <v>6</v>
      </c>
      <c r="M30" s="30">
        <v>6</v>
      </c>
    </row>
    <row r="31" spans="1:13" s="24" customFormat="1" ht="21.75" thickBot="1" x14ac:dyDescent="0.4">
      <c r="A31" s="23"/>
      <c r="B31" s="26">
        <v>2</v>
      </c>
      <c r="C31" s="54" t="str">
        <f ca="1">IF(ISBLANK(INDIRECT(ADDRESS(B31*2+2,3))),"",INDIRECT(ADDRESS(B31*2+2,3)))</f>
        <v>Бублик</v>
      </c>
      <c r="D31" s="54"/>
      <c r="E31" s="55"/>
      <c r="F31" s="27">
        <v>12</v>
      </c>
      <c r="G31" s="28">
        <v>11</v>
      </c>
      <c r="H31" s="56" t="str">
        <f ca="1">IF(ISBLANK(INDIRECT(ADDRESS(K31*2+2,3))),"",INDIRECT(ADDRESS(K31*2+2,3)))</f>
        <v>Курбанова</v>
      </c>
      <c r="I31" s="54"/>
      <c r="J31" s="54"/>
      <c r="K31" s="26">
        <v>3</v>
      </c>
      <c r="L31" s="29" t="s">
        <v>6</v>
      </c>
      <c r="M31" s="30">
        <v>5</v>
      </c>
    </row>
    <row r="32" spans="1:13" s="24" customFormat="1" ht="21" x14ac:dyDescent="0.35">
      <c r="A32" s="23"/>
      <c r="M32" s="31"/>
    </row>
    <row r="33" spans="1:13" s="24" customFormat="1" ht="21.75" thickBot="1" x14ac:dyDescent="0.4">
      <c r="A33" s="23"/>
      <c r="B33" s="53" t="s">
        <v>10</v>
      </c>
      <c r="C33" s="53"/>
      <c r="D33" s="53"/>
      <c r="E33" s="53"/>
      <c r="F33" s="53"/>
      <c r="G33" s="53"/>
      <c r="H33" s="53"/>
      <c r="I33" s="53"/>
      <c r="J33" s="53"/>
      <c r="K33" s="53"/>
      <c r="M33" s="31"/>
    </row>
    <row r="34" spans="1:13" s="24" customFormat="1" ht="21.75" thickBot="1" x14ac:dyDescent="0.4">
      <c r="A34" s="23"/>
      <c r="B34" s="26">
        <v>4</v>
      </c>
      <c r="C34" s="54" t="str">
        <f ca="1">IF(ISBLANK(INDIRECT(ADDRESS(B34*2+2,3))),"",INDIRECT(ADDRESS(B34*2+2,3)))</f>
        <v>Мурашова</v>
      </c>
      <c r="D34" s="54"/>
      <c r="E34" s="55"/>
      <c r="F34" s="27">
        <v>13</v>
      </c>
      <c r="G34" s="28">
        <v>8</v>
      </c>
      <c r="H34" s="56" t="str">
        <f ca="1">IF(ISBLANK(INDIRECT(ADDRESS(K34*2+2,3))),"",INDIRECT(ADDRESS(K34*2+2,3)))</f>
        <v>Бублик</v>
      </c>
      <c r="I34" s="54"/>
      <c r="J34" s="54"/>
      <c r="K34" s="26">
        <v>2</v>
      </c>
      <c r="L34" s="29" t="s">
        <v>6</v>
      </c>
      <c r="M34" s="30">
        <v>7</v>
      </c>
    </row>
    <row r="35" spans="1:13" s="24" customFormat="1" ht="21.75" thickBot="1" x14ac:dyDescent="0.4">
      <c r="A35" s="23"/>
      <c r="B35" s="26">
        <v>5</v>
      </c>
      <c r="C35" s="54" t="str">
        <f ca="1">IF(ISBLANK(INDIRECT(ADDRESS(B35*2+2,3))),"",INDIRECT(ADDRESS(B35*2+2,3)))</f>
        <v>Петрушко</v>
      </c>
      <c r="D35" s="54"/>
      <c r="E35" s="55"/>
      <c r="F35" s="27">
        <v>7</v>
      </c>
      <c r="G35" s="28">
        <v>12</v>
      </c>
      <c r="H35" s="56" t="str">
        <f ca="1">IF(ISBLANK(INDIRECT(ADDRESS(K35*2+2,3))),"",INDIRECT(ADDRESS(K35*2+2,3)))</f>
        <v>Алкина</v>
      </c>
      <c r="I35" s="54"/>
      <c r="J35" s="54"/>
      <c r="K35" s="26">
        <v>1</v>
      </c>
      <c r="L35" s="29" t="s">
        <v>6</v>
      </c>
      <c r="M35" s="30">
        <v>8</v>
      </c>
    </row>
  </sheetData>
  <mergeCells count="47">
    <mergeCell ref="M4:M5"/>
    <mergeCell ref="B1:K1"/>
    <mergeCell ref="C3:E3"/>
    <mergeCell ref="B4:B5"/>
    <mergeCell ref="C4:E5"/>
    <mergeCell ref="K4:K5"/>
    <mergeCell ref="B6:B7"/>
    <mergeCell ref="C6:E7"/>
    <mergeCell ref="K6:K7"/>
    <mergeCell ref="M6:M7"/>
    <mergeCell ref="B8:B9"/>
    <mergeCell ref="C8:E9"/>
    <mergeCell ref="K8:K9"/>
    <mergeCell ref="M8:M9"/>
    <mergeCell ref="B21:K21"/>
    <mergeCell ref="B10:B11"/>
    <mergeCell ref="C10:E11"/>
    <mergeCell ref="K10:K11"/>
    <mergeCell ref="M10:M11"/>
    <mergeCell ref="B12:B13"/>
    <mergeCell ref="C12:E13"/>
    <mergeCell ref="K12:K13"/>
    <mergeCell ref="M12:M13"/>
    <mergeCell ref="B17:K17"/>
    <mergeCell ref="C18:E18"/>
    <mergeCell ref="H18:J18"/>
    <mergeCell ref="C19:E19"/>
    <mergeCell ref="H19:J19"/>
    <mergeCell ref="C31:E31"/>
    <mergeCell ref="H31:J31"/>
    <mergeCell ref="C22:E22"/>
    <mergeCell ref="H22:J22"/>
    <mergeCell ref="C23:E23"/>
    <mergeCell ref="H23:J23"/>
    <mergeCell ref="B25:K25"/>
    <mergeCell ref="C26:E26"/>
    <mergeCell ref="H26:J26"/>
    <mergeCell ref="C27:E27"/>
    <mergeCell ref="H27:J27"/>
    <mergeCell ref="B29:K29"/>
    <mergeCell ref="C30:E30"/>
    <mergeCell ref="H30:J30"/>
    <mergeCell ref="B33:K33"/>
    <mergeCell ref="C34:E34"/>
    <mergeCell ref="H34:J34"/>
    <mergeCell ref="C35:E35"/>
    <mergeCell ref="H35:J35"/>
  </mergeCells>
  <pageMargins left="0.25" right="0.25" top="0.75" bottom="0.75" header="0.3" footer="0.3"/>
  <pageSetup paperSize="9" scale="7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4"/>
  <sheetViews>
    <sheetView workbookViewId="0">
      <selection activeCell="D25" sqref="D25"/>
    </sheetView>
  </sheetViews>
  <sheetFormatPr defaultColWidth="9.140625" defaultRowHeight="15" x14ac:dyDescent="0.25"/>
  <cols>
    <col min="1" max="1" width="9.140625" style="1"/>
    <col min="2" max="15" width="9.140625" style="33" customWidth="1"/>
    <col min="16" max="16384" width="9.140625" style="33"/>
  </cols>
  <sheetData>
    <row r="1" spans="1:14" ht="46.5" x14ac:dyDescent="0.25">
      <c r="B1" s="82" t="s">
        <v>13</v>
      </c>
      <c r="C1" s="82"/>
      <c r="D1" s="82"/>
      <c r="E1" s="82"/>
      <c r="F1" s="82"/>
      <c r="G1" s="82"/>
      <c r="H1" s="82"/>
      <c r="I1" s="82"/>
      <c r="J1" s="82"/>
      <c r="K1" s="82"/>
    </row>
    <row r="2" spans="1:14" ht="15" customHeight="1" x14ac:dyDescent="0.35">
      <c r="C2" s="34"/>
    </row>
    <row r="3" spans="1:14" ht="15" customHeight="1" x14ac:dyDescent="0.35">
      <c r="C3" s="34"/>
    </row>
    <row r="4" spans="1:14" ht="18.75" x14ac:dyDescent="0.25">
      <c r="A4" s="1" t="s">
        <v>14</v>
      </c>
      <c r="B4" s="80" t="str">
        <f ca="1">IF(LEFT(A5,1)="-",IF(ISBLANK(INDIRECT(ADDRESS(2^MID(A5,2,1)+2+(MID(A5,3,2)-1)*2^(MID(A5,2,1)+2),MID(A5,2,1)*4,,,A4))),"",IF(INDIRECT(ADDRESS(2^MID(A5,2,1)+2+(MID(A5,3,2)-1)*2^(MID(A5,2,1)+2),MID(A5,2,1)*4,,,A4))&gt;INDIRECT(ADDRESS(2^(1+MID(A5,2,1))+2^MID(A5,2,1)+2+(MID(A5,3,2)-1)*2^(MID(A5,2,1)+2),MID(A5,2,1)*4,,,A4)),INDIRECT(ADDRESS(2^(1+MID(A5,2,1))+2^MID(A5,2,1)+2+(MID(A5,3,2)-1)*2^(MID(A5,2,1)+2),MID(A5,2,1)*4-2,,,A4)),INDIRECT(ADDRESS(2^MID(A5,2,1)+2+(MID(A5,3,2)-1)*2^(MID(A5,2,1)+2),MID(A5,2,1)*4-2,,,A4)))),IF(LEFT(A4,1)="X",IFERROR(INDIRECT(ADDRESS(MATCH(A5,OFFSET(INDIRECT(ADDRESS(1,3,,,A4)),0,0,200,1),0),2,,,A4)),""),IFERROR(INDIRECT(ADDRESS(MATCH(A5,OFFSET(INDIRECT(ADDRESS(3,2,,,A4)),1,6+MAX(OFFSET(INDIRECT(ADDRESS(3,2,,,A4)),0,0,1,20)),2*MAX(OFFSET(INDIRECT(ADDRESS(3,2,,,A4)),0,0,1,20)),1),0)+3,3,,,A4)),"")))</f>
        <v>Чекмарева</v>
      </c>
      <c r="C4" s="81"/>
      <c r="D4" s="35">
        <v>8</v>
      </c>
      <c r="E4" s="36"/>
    </row>
    <row r="5" spans="1:14" ht="15" customHeight="1" x14ac:dyDescent="0.35">
      <c r="A5" s="1">
        <v>1</v>
      </c>
      <c r="C5" s="34"/>
      <c r="E5" s="37"/>
    </row>
    <row r="6" spans="1:14" ht="18.75" x14ac:dyDescent="0.25">
      <c r="B6" s="38" t="s">
        <v>6</v>
      </c>
      <c r="C6" s="34" t="s">
        <v>33</v>
      </c>
      <c r="E6" s="39"/>
      <c r="F6" s="83" t="str">
        <f ca="1">IF(ISBLANK(D4),"",IF(D4&gt;D8,B4,B8))</f>
        <v>Алкина</v>
      </c>
      <c r="G6" s="81"/>
      <c r="H6" s="35">
        <v>9</v>
      </c>
      <c r="I6" s="36"/>
    </row>
    <row r="7" spans="1:14" ht="15" customHeight="1" x14ac:dyDescent="0.35">
      <c r="C7" s="34"/>
      <c r="E7" s="39"/>
      <c r="I7" s="37"/>
    </row>
    <row r="8" spans="1:14" ht="18.75" x14ac:dyDescent="0.25">
      <c r="A8" s="1" t="s">
        <v>15</v>
      </c>
      <c r="B8" s="80" t="str">
        <f ca="1">IF(LEFT(A9,1)="-",IF(ISBLANK(INDIRECT(ADDRESS(2^MID(A9,2,1)+2+(MID(A9,3,2)-1)*2^(MID(A9,2,1)+2),MID(A9,2,1)*4,,,A8))),"",IF(INDIRECT(ADDRESS(2^MID(A9,2,1)+2+(MID(A9,3,2)-1)*2^(MID(A9,2,1)+2),MID(A9,2,1)*4,,,A8))&gt;INDIRECT(ADDRESS(2^(1+MID(A9,2,1))+2^MID(A9,2,1)+2+(MID(A9,3,2)-1)*2^(MID(A9,2,1)+2),MID(A9,2,1)*4,,,A8)),INDIRECT(ADDRESS(2^(1+MID(A9,2,1))+2^MID(A9,2,1)+2+(MID(A9,3,2)-1)*2^(MID(A9,2,1)+2),MID(A9,2,1)*4-2,,,A8)),INDIRECT(ADDRESS(2^MID(A9,2,1)+2+(MID(A9,3,2)-1)*2^(MID(A9,2,1)+2),MID(A9,2,1)*4-2,,,A8)))),IF(LEFT(A8,1)="X",IFERROR(INDIRECT(ADDRESS(MATCH(A9,OFFSET(INDIRECT(ADDRESS(1,3,,,A8)),0,0,200,1),0),2,,,A8)),""),IFERROR(INDIRECT(ADDRESS(MATCH(A9,OFFSET(INDIRECT(ADDRESS(3,2,,,A8)),1,6+MAX(OFFSET(INDIRECT(ADDRESS(3,2,,,A8)),0,0,1,20)),2*MAX(OFFSET(INDIRECT(ADDRESS(3,2,,,A8)),0,0,1,20)),1),0)+3,3,,,A8)),"")))</f>
        <v>Алкина</v>
      </c>
      <c r="C8" s="81"/>
      <c r="D8" s="35">
        <v>13</v>
      </c>
      <c r="E8" s="40"/>
      <c r="I8" s="39"/>
    </row>
    <row r="9" spans="1:14" ht="15" customHeight="1" x14ac:dyDescent="0.35">
      <c r="A9" s="1">
        <v>2</v>
      </c>
      <c r="C9" s="34"/>
      <c r="I9" s="39"/>
    </row>
    <row r="10" spans="1:14" ht="18.75" x14ac:dyDescent="0.25">
      <c r="C10" s="34"/>
      <c r="G10" s="38" t="s">
        <v>6</v>
      </c>
      <c r="H10" s="34" t="s">
        <v>33</v>
      </c>
      <c r="I10" s="39"/>
      <c r="J10" s="83" t="str">
        <f ca="1">IF(ISBLANK(H6),"",IF(H6&gt;H14,F6,F14))</f>
        <v>Бублик</v>
      </c>
      <c r="K10" s="80"/>
      <c r="L10" s="41"/>
    </row>
    <row r="11" spans="1:14" ht="15" customHeight="1" x14ac:dyDescent="0.35">
      <c r="C11" s="34"/>
      <c r="I11" s="39"/>
    </row>
    <row r="12" spans="1:14" ht="18.75" x14ac:dyDescent="0.25">
      <c r="A12" s="1" t="s">
        <v>14</v>
      </c>
      <c r="B12" s="80" t="str">
        <f ca="1">IF(LEFT(A13,1)="-",IF(ISBLANK(INDIRECT(ADDRESS(2^MID(A13,2,1)+2+(MID(A13,3,2)-1)*2^(MID(A13,2,1)+2),MID(A13,2,1)*4,,,A12))),"",IF(INDIRECT(ADDRESS(2^MID(A13,2,1)+2+(MID(A13,3,2)-1)*2^(MID(A13,2,1)+2),MID(A13,2,1)*4,,,A12))&gt;INDIRECT(ADDRESS(2^(1+MID(A13,2,1))+2^MID(A13,2,1)+2+(MID(A13,3,2)-1)*2^(MID(A13,2,1)+2),MID(A13,2,1)*4,,,A12)),INDIRECT(ADDRESS(2^(1+MID(A13,2,1))+2^MID(A13,2,1)+2+(MID(A13,3,2)-1)*2^(MID(A13,2,1)+2),MID(A13,2,1)*4-2,,,A12)),INDIRECT(ADDRESS(2^MID(A13,2,1)+2+(MID(A13,3,2)-1)*2^(MID(A13,2,1)+2),MID(A13,2,1)*4-2,,,A12)))),IF(LEFT(A12,1)="X",IFERROR(INDIRECT(ADDRESS(MATCH(A13,OFFSET(INDIRECT(ADDRESS(1,3,,,A12)),0,0,200,1),0),2,,,A12)),""),IFERROR(INDIRECT(ADDRESS(MATCH(A13,OFFSET(INDIRECT(ADDRESS(3,2,,,A12)),1,6+MAX(OFFSET(INDIRECT(ADDRESS(3,2,,,A12)),0,0,1,20)),2*MAX(OFFSET(INDIRECT(ADDRESS(3,2,,,A12)),0,0,1,20)),1),0)+3,3,,,A12)),"")))</f>
        <v>Мирошниченко</v>
      </c>
      <c r="C12" s="81"/>
      <c r="D12" s="35">
        <v>6</v>
      </c>
      <c r="E12" s="36"/>
      <c r="I12" s="39"/>
    </row>
    <row r="13" spans="1:14" ht="15" customHeight="1" x14ac:dyDescent="0.35">
      <c r="A13" s="1">
        <v>2</v>
      </c>
      <c r="C13" s="34"/>
      <c r="E13" s="37"/>
      <c r="I13" s="39"/>
    </row>
    <row r="14" spans="1:14" ht="18.75" x14ac:dyDescent="0.25">
      <c r="B14" s="38" t="s">
        <v>6</v>
      </c>
      <c r="C14" s="34" t="s">
        <v>34</v>
      </c>
      <c r="E14" s="39"/>
      <c r="F14" s="83" t="str">
        <f ca="1">IF(ISBLANK(D12),"",IF(D12&gt;D16,B12,B16))</f>
        <v>Бублик</v>
      </c>
      <c r="G14" s="81"/>
      <c r="H14" s="35">
        <v>13</v>
      </c>
      <c r="I14" s="40"/>
      <c r="N14" s="33" t="s">
        <v>99</v>
      </c>
    </row>
    <row r="15" spans="1:14" ht="15" customHeight="1" x14ac:dyDescent="0.35">
      <c r="E15" s="39"/>
    </row>
    <row r="16" spans="1:14" ht="18.75" x14ac:dyDescent="0.25">
      <c r="A16" s="1" t="s">
        <v>15</v>
      </c>
      <c r="B16" s="80" t="str">
        <f ca="1">IF(LEFT(A17,1)="-",IF(ISBLANK(INDIRECT(ADDRESS(2^MID(A17,2,1)+2+(MID(A17,3,2)-1)*2^(MID(A17,2,1)+2),MID(A17,2,1)*4,,,A16))),"",IF(INDIRECT(ADDRESS(2^MID(A17,2,1)+2+(MID(A17,3,2)-1)*2^(MID(A17,2,1)+2),MID(A17,2,1)*4,,,A16))&gt;INDIRECT(ADDRESS(2^(1+MID(A17,2,1))+2^MID(A17,2,1)+2+(MID(A17,3,2)-1)*2^(MID(A17,2,1)+2),MID(A17,2,1)*4,,,A16)),INDIRECT(ADDRESS(2^(1+MID(A17,2,1))+2^MID(A17,2,1)+2+(MID(A17,3,2)-1)*2^(MID(A17,2,1)+2),MID(A17,2,1)*4-2,,,A16)),INDIRECT(ADDRESS(2^MID(A17,2,1)+2+(MID(A17,3,2)-1)*2^(MID(A17,2,1)+2),MID(A17,2,1)*4-2,,,A16)))),IF(LEFT(A16,1)="X",IFERROR(INDIRECT(ADDRESS(MATCH(A17,OFFSET(INDIRECT(ADDRESS(1,3,,,A16)),0,0,200,1),0),2,,,A16)),""),IFERROR(INDIRECT(ADDRESS(MATCH(A17,OFFSET(INDIRECT(ADDRESS(3,2,,,A16)),1,6+MAX(OFFSET(INDIRECT(ADDRESS(3,2,,,A16)),0,0,1,20)),2*MAX(OFFSET(INDIRECT(ADDRESS(3,2,,,A16)),0,0,1,20)),1),0)+3,3,,,A16)),"")))</f>
        <v>Бублик</v>
      </c>
      <c r="C16" s="81"/>
      <c r="D16" s="35">
        <v>13</v>
      </c>
      <c r="E16" s="40"/>
    </row>
    <row r="17" spans="1:7" ht="15" customHeight="1" x14ac:dyDescent="0.35">
      <c r="A17" s="1">
        <v>1</v>
      </c>
    </row>
    <row r="18" spans="1:7" x14ac:dyDescent="0.25">
      <c r="B18" s="42" t="s">
        <v>32</v>
      </c>
    </row>
    <row r="20" spans="1:7" ht="18.600000000000001" x14ac:dyDescent="0.35">
      <c r="B20" s="80" t="str">
        <f ca="1">IF(ISBLANK(D4),"",IF(D4&gt;D8,B8,B4))</f>
        <v>Чекмарева</v>
      </c>
      <c r="C20" s="81"/>
      <c r="D20" s="35">
        <v>9</v>
      </c>
      <c r="E20" s="36"/>
      <c r="F20" s="84"/>
      <c r="G20" s="84"/>
    </row>
    <row r="21" spans="1:7" ht="15" customHeight="1" x14ac:dyDescent="0.35">
      <c r="E21" s="37"/>
    </row>
    <row r="22" spans="1:7" ht="18.75" x14ac:dyDescent="0.25">
      <c r="C22" s="38" t="s">
        <v>6</v>
      </c>
      <c r="D22" s="33" t="s">
        <v>34</v>
      </c>
      <c r="E22" s="39"/>
      <c r="F22" s="83" t="str">
        <f ca="1">IF(ISBLANK(D20),"",IF(D20&gt;D24,B20,B24))</f>
        <v>Мирошниченко</v>
      </c>
      <c r="G22" s="80"/>
    </row>
    <row r="23" spans="1:7" ht="15" customHeight="1" x14ac:dyDescent="0.35">
      <c r="E23" s="39"/>
    </row>
    <row r="24" spans="1:7" ht="18.600000000000001" x14ac:dyDescent="0.35">
      <c r="B24" s="80" t="str">
        <f ca="1">IF(ISBLANK(D12),"",IF(D12&gt;D16,B16,B12))</f>
        <v>Мирошниченко</v>
      </c>
      <c r="C24" s="81"/>
      <c r="D24" s="35">
        <v>13</v>
      </c>
      <c r="E24" s="40"/>
    </row>
  </sheetData>
  <mergeCells count="12">
    <mergeCell ref="B24:C24"/>
    <mergeCell ref="B1:K1"/>
    <mergeCell ref="B4:C4"/>
    <mergeCell ref="F6:G6"/>
    <mergeCell ref="B8:C8"/>
    <mergeCell ref="J10:K10"/>
    <mergeCell ref="B12:C12"/>
    <mergeCell ref="F14:G14"/>
    <mergeCell ref="B16:C16"/>
    <mergeCell ref="B20:C20"/>
    <mergeCell ref="F20:G20"/>
    <mergeCell ref="F22:G22"/>
  </mergeCells>
  <pageMargins left="0.25" right="0.25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opLeftCell="A7" workbookViewId="0">
      <selection activeCell="K18" sqref="K18"/>
    </sheetView>
  </sheetViews>
  <sheetFormatPr defaultColWidth="9.140625" defaultRowHeight="15" x14ac:dyDescent="0.25"/>
  <cols>
    <col min="1" max="1" width="9.140625" style="50"/>
    <col min="2" max="15" width="9.140625" style="33" customWidth="1"/>
    <col min="16" max="16384" width="9.140625" style="33"/>
  </cols>
  <sheetData>
    <row r="1" spans="2:12" s="33" customFormat="1" ht="33.75" x14ac:dyDescent="0.25">
      <c r="B1" s="85" t="s">
        <v>17</v>
      </c>
      <c r="C1" s="85"/>
      <c r="D1" s="85"/>
      <c r="E1" s="85"/>
      <c r="F1" s="85"/>
      <c r="G1" s="85"/>
      <c r="H1" s="85"/>
      <c r="I1" s="85"/>
      <c r="J1" s="85"/>
      <c r="K1" s="85"/>
    </row>
    <row r="2" spans="2:12" s="33" customFormat="1" ht="15" customHeight="1" x14ac:dyDescent="0.35">
      <c r="C2" s="34"/>
    </row>
    <row r="3" spans="2:12" s="33" customFormat="1" ht="15" customHeight="1" x14ac:dyDescent="0.35">
      <c r="C3" s="34"/>
    </row>
    <row r="4" spans="2:12" s="33" customFormat="1" ht="18.75" x14ac:dyDescent="0.25">
      <c r="B4" s="80" t="s">
        <v>57</v>
      </c>
      <c r="C4" s="81"/>
      <c r="D4" s="35">
        <v>10</v>
      </c>
      <c r="E4" s="36"/>
    </row>
    <row r="5" spans="2:12" s="33" customFormat="1" ht="15" customHeight="1" x14ac:dyDescent="0.35">
      <c r="C5" s="34"/>
      <c r="E5" s="37"/>
    </row>
    <row r="6" spans="2:12" s="33" customFormat="1" ht="18.75" x14ac:dyDescent="0.25">
      <c r="B6" s="38" t="s">
        <v>6</v>
      </c>
      <c r="C6" s="34">
        <v>1</v>
      </c>
      <c r="E6" s="39"/>
      <c r="F6" s="83" t="str">
        <f>IF(ISBLANK(D4),"",IF(D4&gt;D8,B4,B8))</f>
        <v>Хафидо</v>
      </c>
      <c r="G6" s="81"/>
      <c r="H6" s="35">
        <v>13</v>
      </c>
      <c r="I6" s="36"/>
    </row>
    <row r="7" spans="2:12" s="33" customFormat="1" ht="15" customHeight="1" x14ac:dyDescent="0.35">
      <c r="C7" s="34"/>
      <c r="E7" s="39"/>
      <c r="I7" s="37"/>
    </row>
    <row r="8" spans="2:12" s="33" customFormat="1" ht="18.75" x14ac:dyDescent="0.25">
      <c r="B8" s="80" t="s">
        <v>49</v>
      </c>
      <c r="C8" s="81"/>
      <c r="D8" s="35">
        <v>13</v>
      </c>
      <c r="E8" s="40"/>
      <c r="I8" s="39"/>
    </row>
    <row r="9" spans="2:12" s="33" customFormat="1" ht="15" customHeight="1" x14ac:dyDescent="0.35">
      <c r="C9" s="34"/>
      <c r="I9" s="39"/>
    </row>
    <row r="10" spans="2:12" s="33" customFormat="1" ht="18.75" x14ac:dyDescent="0.25">
      <c r="C10" s="34"/>
      <c r="G10" s="38" t="s">
        <v>6</v>
      </c>
      <c r="H10" s="34">
        <v>9</v>
      </c>
      <c r="I10" s="39"/>
      <c r="J10" s="83" t="str">
        <f>IF(ISBLANK(H6),"",IF(H6&gt;H14,F6,F14))</f>
        <v>Хафидо</v>
      </c>
      <c r="K10" s="80"/>
      <c r="L10" s="41"/>
    </row>
    <row r="11" spans="2:12" s="33" customFormat="1" ht="15" customHeight="1" x14ac:dyDescent="0.35">
      <c r="C11" s="34"/>
      <c r="I11" s="39"/>
    </row>
    <row r="12" spans="2:12" s="33" customFormat="1" ht="18.75" x14ac:dyDescent="0.25">
      <c r="B12" s="80" t="s">
        <v>65</v>
      </c>
      <c r="C12" s="81"/>
      <c r="D12" s="35">
        <v>5</v>
      </c>
      <c r="E12" s="36"/>
      <c r="I12" s="39"/>
    </row>
    <row r="13" spans="2:12" s="33" customFormat="1" ht="15" customHeight="1" x14ac:dyDescent="0.35">
      <c r="C13" s="34"/>
      <c r="E13" s="37"/>
      <c r="I13" s="39"/>
    </row>
    <row r="14" spans="2:12" s="33" customFormat="1" ht="18.75" x14ac:dyDescent="0.25">
      <c r="B14" s="38" t="s">
        <v>6</v>
      </c>
      <c r="C14" s="34">
        <v>2</v>
      </c>
      <c r="E14" s="39"/>
      <c r="F14" s="83" t="str">
        <f>IF(ISBLANK(D12),"",IF(D12&gt;D16,B12,B16))</f>
        <v>Банщиков</v>
      </c>
      <c r="G14" s="81"/>
      <c r="H14" s="35">
        <v>0</v>
      </c>
      <c r="I14" s="40"/>
    </row>
    <row r="15" spans="2:12" s="33" customFormat="1" ht="15" customHeight="1" x14ac:dyDescent="0.35">
      <c r="E15" s="39"/>
    </row>
    <row r="16" spans="2:12" s="33" customFormat="1" ht="18.75" x14ac:dyDescent="0.25">
      <c r="B16" s="80" t="s">
        <v>53</v>
      </c>
      <c r="C16" s="81"/>
      <c r="D16" s="35">
        <v>13</v>
      </c>
      <c r="E16" s="40"/>
    </row>
    <row r="17" spans="1:22" ht="15" customHeight="1" x14ac:dyDescent="0.35">
      <c r="A17" s="33"/>
    </row>
    <row r="19" spans="1:22" ht="15" customHeight="1" x14ac:dyDescent="0.35">
      <c r="A19" s="33"/>
      <c r="F19" s="50"/>
      <c r="H19" s="34"/>
    </row>
    <row r="20" spans="1:22" ht="18.600000000000001" x14ac:dyDescent="0.35">
      <c r="A20" s="33"/>
      <c r="B20" s="80" t="str">
        <f>IF(ISBLANK(D4),"",IF(D4&gt;D8,B8,B4))</f>
        <v>Мишин</v>
      </c>
      <c r="C20" s="81"/>
      <c r="D20" s="35">
        <v>13</v>
      </c>
      <c r="E20" s="36"/>
    </row>
    <row r="21" spans="1:22" ht="15" customHeight="1" x14ac:dyDescent="0.35">
      <c r="A21" s="33"/>
      <c r="C21" s="34"/>
      <c r="E21" s="37"/>
      <c r="V21" s="33" t="s">
        <v>99</v>
      </c>
    </row>
    <row r="22" spans="1:22" ht="18.75" x14ac:dyDescent="0.25">
      <c r="A22" s="33"/>
      <c r="B22" s="38" t="s">
        <v>6</v>
      </c>
      <c r="C22" s="34">
        <v>10</v>
      </c>
      <c r="E22" s="39"/>
      <c r="F22" s="83" t="str">
        <f>IF(ISBLANK(D20),"",IF(D20&gt;D24,B20,B24))</f>
        <v>Мишин</v>
      </c>
      <c r="G22" s="81"/>
      <c r="H22" s="35">
        <v>10</v>
      </c>
      <c r="I22" s="36"/>
    </row>
    <row r="23" spans="1:22" ht="15" customHeight="1" x14ac:dyDescent="0.35">
      <c r="A23" s="33"/>
      <c r="C23" s="34"/>
      <c r="E23" s="39"/>
      <c r="I23" s="37"/>
    </row>
    <row r="24" spans="1:22" ht="18.600000000000001" x14ac:dyDescent="0.35">
      <c r="A24" s="33"/>
      <c r="B24" s="80" t="str">
        <f>IF(ISBLANK(D12),"",IF(D12&gt;D16,B16,B12))</f>
        <v>Африканов</v>
      </c>
      <c r="C24" s="81"/>
      <c r="D24" s="35">
        <v>12</v>
      </c>
      <c r="E24" s="40"/>
      <c r="I24" s="39"/>
    </row>
    <row r="25" spans="1:22" ht="15" customHeight="1" x14ac:dyDescent="0.35">
      <c r="A25" s="33"/>
      <c r="C25" s="34"/>
      <c r="I25" s="39"/>
    </row>
    <row r="26" spans="1:22" ht="18.75" x14ac:dyDescent="0.25">
      <c r="A26" s="33"/>
      <c r="C26" s="34"/>
      <c r="G26" s="38" t="s">
        <v>6</v>
      </c>
      <c r="H26" s="34">
        <v>4</v>
      </c>
      <c r="I26" s="39"/>
      <c r="J26" s="83" t="str">
        <f>IF(ISBLANK(H22),"",IF(H22&gt;H30,F22,F30))</f>
        <v>Банщиков</v>
      </c>
      <c r="K26" s="80"/>
    </row>
    <row r="27" spans="1:22" ht="15" customHeight="1" x14ac:dyDescent="0.35">
      <c r="A27" s="33"/>
      <c r="C27" s="34"/>
      <c r="I27" s="39"/>
    </row>
    <row r="28" spans="1:22" ht="15" customHeight="1" x14ac:dyDescent="0.35">
      <c r="A28" s="33"/>
      <c r="B28"/>
      <c r="C28"/>
      <c r="D28"/>
      <c r="E28"/>
      <c r="I28" s="39"/>
    </row>
    <row r="29" spans="1:22" ht="15" customHeight="1" x14ac:dyDescent="0.35">
      <c r="A29" s="33"/>
      <c r="B29"/>
      <c r="C29"/>
      <c r="D29"/>
      <c r="E29"/>
      <c r="I29" s="39"/>
    </row>
    <row r="30" spans="1:22" ht="18.75" x14ac:dyDescent="0.25">
      <c r="A30" s="33"/>
      <c r="B30"/>
      <c r="C30"/>
      <c r="D30"/>
      <c r="E30"/>
      <c r="F30" s="80" t="str">
        <f>IF(ISBLANK(H6),"",IF(H6&gt;H14,F14,F6))</f>
        <v>Банщиков</v>
      </c>
      <c r="G30" s="81"/>
      <c r="H30" s="35">
        <v>13</v>
      </c>
      <c r="I30" s="40"/>
    </row>
    <row r="32" spans="1:22" ht="15" customHeight="1" x14ac:dyDescent="0.25">
      <c r="A32" s="33"/>
      <c r="F32" s="50"/>
    </row>
    <row r="33" spans="6:6" s="33" customFormat="1" ht="15" customHeight="1" x14ac:dyDescent="0.25">
      <c r="F33" s="50"/>
    </row>
  </sheetData>
  <mergeCells count="13">
    <mergeCell ref="J26:K26"/>
    <mergeCell ref="B1:K1"/>
    <mergeCell ref="B4:C4"/>
    <mergeCell ref="F6:G6"/>
    <mergeCell ref="B8:C8"/>
    <mergeCell ref="J10:K10"/>
    <mergeCell ref="B12:C12"/>
    <mergeCell ref="F30:G30"/>
    <mergeCell ref="F14:G14"/>
    <mergeCell ref="B16:C16"/>
    <mergeCell ref="B20:C20"/>
    <mergeCell ref="F22:G22"/>
    <mergeCell ref="B24:C24"/>
  </mergeCells>
  <pageMargins left="0.25" right="0.25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7" workbookViewId="0">
      <selection activeCell="H23" sqref="H23"/>
    </sheetView>
  </sheetViews>
  <sheetFormatPr defaultColWidth="9.140625" defaultRowHeight="15" x14ac:dyDescent="0.25"/>
  <cols>
    <col min="1" max="1" width="9.140625" style="1"/>
    <col min="2" max="15" width="9.140625" style="33" customWidth="1"/>
    <col min="16" max="16384" width="9.140625" style="33"/>
  </cols>
  <sheetData>
    <row r="1" spans="2:12" s="33" customFormat="1" ht="33.75" x14ac:dyDescent="0.25">
      <c r="B1" s="85" t="s">
        <v>18</v>
      </c>
      <c r="C1" s="85"/>
      <c r="D1" s="85"/>
      <c r="E1" s="85"/>
      <c r="F1" s="85"/>
      <c r="G1" s="85"/>
      <c r="H1" s="85"/>
      <c r="I1" s="85"/>
      <c r="J1" s="85"/>
      <c r="K1" s="85"/>
    </row>
    <row r="2" spans="2:12" s="33" customFormat="1" ht="15" customHeight="1" x14ac:dyDescent="0.35">
      <c r="C2" s="34"/>
    </row>
    <row r="3" spans="2:12" s="33" customFormat="1" ht="15" customHeight="1" x14ac:dyDescent="0.35">
      <c r="C3" s="34"/>
    </row>
    <row r="4" spans="2:12" s="33" customFormat="1" ht="18.75" x14ac:dyDescent="0.25">
      <c r="B4" s="80" t="s">
        <v>55</v>
      </c>
      <c r="C4" s="81"/>
      <c r="D4" s="35">
        <v>13</v>
      </c>
      <c r="E4" s="36"/>
    </row>
    <row r="5" spans="2:12" s="33" customFormat="1" ht="15" customHeight="1" x14ac:dyDescent="0.35">
      <c r="C5" s="34"/>
      <c r="E5" s="37"/>
    </row>
    <row r="6" spans="2:12" s="33" customFormat="1" ht="18.75" x14ac:dyDescent="0.25">
      <c r="B6" s="38" t="s">
        <v>6</v>
      </c>
      <c r="C6" s="34">
        <v>3</v>
      </c>
      <c r="E6" s="39"/>
      <c r="F6" s="83" t="str">
        <f>IF(ISBLANK(D4),"",IF(D4&gt;D8,B4,B8))</f>
        <v>Крошилов</v>
      </c>
      <c r="G6" s="81"/>
      <c r="H6" s="35">
        <v>13</v>
      </c>
      <c r="I6" s="36"/>
    </row>
    <row r="7" spans="2:12" s="33" customFormat="1" ht="15" customHeight="1" x14ac:dyDescent="0.35">
      <c r="C7" s="34"/>
      <c r="E7" s="39"/>
      <c r="I7" s="37"/>
    </row>
    <row r="8" spans="2:12" s="33" customFormat="1" ht="18.75" x14ac:dyDescent="0.25">
      <c r="B8" s="80" t="s">
        <v>68</v>
      </c>
      <c r="C8" s="81"/>
      <c r="D8" s="35">
        <v>9</v>
      </c>
      <c r="E8" s="40"/>
      <c r="I8" s="39"/>
    </row>
    <row r="9" spans="2:12" s="33" customFormat="1" ht="15" customHeight="1" x14ac:dyDescent="0.35">
      <c r="C9" s="34"/>
      <c r="D9" s="33" t="s">
        <v>99</v>
      </c>
      <c r="I9" s="39"/>
    </row>
    <row r="10" spans="2:12" s="33" customFormat="1" ht="18.75" x14ac:dyDescent="0.25">
      <c r="C10" s="34"/>
      <c r="G10" s="38" t="s">
        <v>6</v>
      </c>
      <c r="H10" s="34">
        <v>11</v>
      </c>
      <c r="I10" s="39"/>
      <c r="J10" s="83" t="str">
        <f>IF(ISBLANK(H6),"",IF(H6&gt;H14,F6,F14))</f>
        <v>Крошилов</v>
      </c>
      <c r="K10" s="80"/>
      <c r="L10" s="41"/>
    </row>
    <row r="11" spans="2:12" s="33" customFormat="1" ht="15" customHeight="1" x14ac:dyDescent="0.35">
      <c r="C11" s="34"/>
      <c r="I11" s="39"/>
    </row>
    <row r="12" spans="2:12" s="33" customFormat="1" ht="18.75" x14ac:dyDescent="0.25">
      <c r="B12" s="80" t="s">
        <v>61</v>
      </c>
      <c r="C12" s="81"/>
      <c r="D12" s="35">
        <v>8</v>
      </c>
      <c r="E12" s="36"/>
      <c r="I12" s="39"/>
    </row>
    <row r="13" spans="2:12" s="33" customFormat="1" ht="15" customHeight="1" x14ac:dyDescent="0.35">
      <c r="C13" s="34"/>
      <c r="E13" s="37"/>
      <c r="I13" s="39"/>
    </row>
    <row r="14" spans="2:12" s="33" customFormat="1" ht="18.75" x14ac:dyDescent="0.25">
      <c r="B14" s="38" t="s">
        <v>6</v>
      </c>
      <c r="C14" s="34">
        <v>4</v>
      </c>
      <c r="E14" s="39"/>
      <c r="F14" s="83" t="str">
        <f>IF(ISBLANK(D12),"",IF(D12&gt;D16,B12,B16))</f>
        <v>Денисов</v>
      </c>
      <c r="G14" s="81"/>
      <c r="H14" s="35">
        <v>12</v>
      </c>
      <c r="I14" s="40"/>
    </row>
    <row r="15" spans="2:12" s="33" customFormat="1" ht="15" customHeight="1" x14ac:dyDescent="0.35">
      <c r="E15" s="39"/>
    </row>
    <row r="16" spans="2:12" s="33" customFormat="1" ht="18.75" x14ac:dyDescent="0.25">
      <c r="B16" s="80" t="s">
        <v>51</v>
      </c>
      <c r="C16" s="81"/>
      <c r="D16" s="35">
        <v>13</v>
      </c>
      <c r="E16" s="40"/>
    </row>
    <row r="17" spans="2:11" s="33" customFormat="1" ht="15" customHeight="1" x14ac:dyDescent="0.35"/>
    <row r="19" spans="2:11" s="33" customFormat="1" ht="15" customHeight="1" x14ac:dyDescent="0.35">
      <c r="F19" s="1"/>
      <c r="H19" s="34"/>
    </row>
    <row r="20" spans="2:11" s="33" customFormat="1" ht="18.600000000000001" x14ac:dyDescent="0.35">
      <c r="B20" s="80" t="str">
        <f>IF(ISBLANK(D4),"",IF(D4&gt;D8,B8,B4))</f>
        <v>Поляков</v>
      </c>
      <c r="C20" s="81"/>
      <c r="D20" s="35">
        <v>9</v>
      </c>
      <c r="E20" s="36"/>
    </row>
    <row r="21" spans="2:11" s="33" customFormat="1" ht="15" customHeight="1" x14ac:dyDescent="0.35">
      <c r="C21" s="34"/>
      <c r="E21" s="37"/>
    </row>
    <row r="22" spans="2:11" s="33" customFormat="1" ht="18.75" x14ac:dyDescent="0.25">
      <c r="B22" s="38" t="s">
        <v>6</v>
      </c>
      <c r="C22" s="34">
        <v>12</v>
      </c>
      <c r="E22" s="39"/>
      <c r="F22" s="83" t="str">
        <f>IF(ISBLANK(D20),"",IF(D20&gt;D24,B20,B24))</f>
        <v>Гришков</v>
      </c>
      <c r="G22" s="81"/>
      <c r="H22" s="35">
        <v>13</v>
      </c>
      <c r="I22" s="36"/>
    </row>
    <row r="23" spans="2:11" s="33" customFormat="1" ht="15" customHeight="1" x14ac:dyDescent="0.35">
      <c r="C23" s="34"/>
      <c r="E23" s="39"/>
      <c r="I23" s="37"/>
    </row>
    <row r="24" spans="2:11" s="33" customFormat="1" ht="18.600000000000001" x14ac:dyDescent="0.35">
      <c r="B24" s="80" t="str">
        <f>IF(ISBLANK(D12),"",IF(D12&gt;D16,B16,B12))</f>
        <v>Гришков</v>
      </c>
      <c r="C24" s="81"/>
      <c r="D24" s="35">
        <v>13</v>
      </c>
      <c r="E24" s="40"/>
      <c r="I24" s="39"/>
    </row>
    <row r="25" spans="2:11" s="33" customFormat="1" ht="15" customHeight="1" x14ac:dyDescent="0.35">
      <c r="C25" s="34"/>
      <c r="I25" s="39"/>
    </row>
    <row r="26" spans="2:11" s="33" customFormat="1" ht="18.75" x14ac:dyDescent="0.25">
      <c r="C26" s="34"/>
      <c r="G26" s="38" t="s">
        <v>6</v>
      </c>
      <c r="H26" s="34">
        <v>2</v>
      </c>
      <c r="I26" s="39"/>
      <c r="J26" s="83" t="str">
        <f>IF(ISBLANK(H22),"",IF(H22&gt;H30,F22,F30))</f>
        <v>Гришков</v>
      </c>
      <c r="K26" s="80"/>
    </row>
    <row r="27" spans="2:11" s="33" customFormat="1" ht="15" customHeight="1" x14ac:dyDescent="0.35">
      <c r="C27" s="34"/>
      <c r="I27" s="39"/>
    </row>
    <row r="28" spans="2:11" s="33" customFormat="1" ht="15" customHeight="1" x14ac:dyDescent="0.35">
      <c r="B28"/>
      <c r="C28"/>
      <c r="D28"/>
      <c r="E28"/>
      <c r="I28" s="39"/>
    </row>
    <row r="29" spans="2:11" s="33" customFormat="1" ht="15" customHeight="1" x14ac:dyDescent="0.35">
      <c r="B29"/>
      <c r="C29"/>
      <c r="D29"/>
      <c r="E29"/>
      <c r="I29" s="39"/>
    </row>
    <row r="30" spans="2:11" s="33" customFormat="1" ht="18.75" x14ac:dyDescent="0.25">
      <c r="B30"/>
      <c r="C30"/>
      <c r="D30"/>
      <c r="E30"/>
      <c r="F30" s="80" t="str">
        <f>IF(ISBLANK(H6),"",IF(H6&gt;H14,F14,F6))</f>
        <v>Денисов</v>
      </c>
      <c r="G30" s="81"/>
      <c r="H30" s="35">
        <v>3</v>
      </c>
      <c r="I30" s="40"/>
    </row>
    <row r="32" spans="2:11" s="33" customFormat="1" ht="15" customHeight="1" x14ac:dyDescent="0.25">
      <c r="F32" s="1"/>
    </row>
    <row r="33" spans="6:6" s="33" customFormat="1" ht="15" customHeight="1" x14ac:dyDescent="0.25">
      <c r="F33" s="1"/>
    </row>
  </sheetData>
  <mergeCells count="13">
    <mergeCell ref="J26:K26"/>
    <mergeCell ref="B1:K1"/>
    <mergeCell ref="B4:C4"/>
    <mergeCell ref="F6:G6"/>
    <mergeCell ref="B8:C8"/>
    <mergeCell ref="J10:K10"/>
    <mergeCell ref="B12:C12"/>
    <mergeCell ref="F30:G30"/>
    <mergeCell ref="F14:G14"/>
    <mergeCell ref="B16:C16"/>
    <mergeCell ref="B20:C20"/>
    <mergeCell ref="F22:G22"/>
    <mergeCell ref="B24:C24"/>
  </mergeCells>
  <pageMargins left="0.25" right="0.25" top="0.75" bottom="0.75" header="0.3" footer="0.3"/>
  <pageSetup paperSize="9" scale="9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7" workbookViewId="0">
      <selection activeCell="H31" sqref="H31"/>
    </sheetView>
  </sheetViews>
  <sheetFormatPr defaultColWidth="9.140625" defaultRowHeight="15" x14ac:dyDescent="0.25"/>
  <cols>
    <col min="1" max="1" width="9.140625" style="1"/>
    <col min="2" max="15" width="9.140625" style="33" customWidth="1"/>
    <col min="16" max="16384" width="9.140625" style="33"/>
  </cols>
  <sheetData>
    <row r="1" spans="2:12" s="33" customFormat="1" ht="33.75" x14ac:dyDescent="0.25">
      <c r="B1" s="85" t="s">
        <v>19</v>
      </c>
      <c r="C1" s="85"/>
      <c r="D1" s="85"/>
      <c r="E1" s="85"/>
      <c r="F1" s="85"/>
      <c r="G1" s="85"/>
      <c r="H1" s="85"/>
      <c r="I1" s="85"/>
      <c r="J1" s="85"/>
      <c r="K1" s="85"/>
    </row>
    <row r="2" spans="2:12" s="33" customFormat="1" ht="15" customHeight="1" x14ac:dyDescent="0.35">
      <c r="C2" s="34"/>
    </row>
    <row r="3" spans="2:12" s="33" customFormat="1" ht="15" customHeight="1" x14ac:dyDescent="0.35">
      <c r="C3" s="34"/>
    </row>
    <row r="4" spans="2:12" s="33" customFormat="1" ht="18.75" x14ac:dyDescent="0.25">
      <c r="B4" s="80" t="s">
        <v>41</v>
      </c>
      <c r="C4" s="81"/>
      <c r="D4" s="35">
        <v>13</v>
      </c>
      <c r="E4" s="36"/>
    </row>
    <row r="5" spans="2:12" s="33" customFormat="1" ht="15" customHeight="1" x14ac:dyDescent="0.35">
      <c r="C5" s="34"/>
      <c r="E5" s="37"/>
    </row>
    <row r="6" spans="2:12" s="33" customFormat="1" ht="18.75" x14ac:dyDescent="0.25">
      <c r="B6" s="38" t="s">
        <v>6</v>
      </c>
      <c r="C6" s="34">
        <v>9</v>
      </c>
      <c r="E6" s="39"/>
      <c r="F6" s="83" t="str">
        <f>IF(ISBLANK(D4),"",IF(D4&gt;D8,B4,B8))</f>
        <v>Гоцфрид</v>
      </c>
      <c r="G6" s="81"/>
      <c r="H6" s="35">
        <v>13</v>
      </c>
      <c r="I6" s="36"/>
    </row>
    <row r="7" spans="2:12" s="33" customFormat="1" ht="15" customHeight="1" x14ac:dyDescent="0.35">
      <c r="C7" s="34"/>
      <c r="E7" s="39"/>
      <c r="I7" s="37"/>
    </row>
    <row r="8" spans="2:12" s="33" customFormat="1" ht="18.75" x14ac:dyDescent="0.25">
      <c r="B8" s="80" t="s">
        <v>43</v>
      </c>
      <c r="C8" s="81"/>
      <c r="D8" s="35">
        <v>9</v>
      </c>
      <c r="E8" s="40"/>
      <c r="I8" s="39"/>
    </row>
    <row r="9" spans="2:12" s="33" customFormat="1" ht="15" customHeight="1" x14ac:dyDescent="0.35">
      <c r="C9" s="34"/>
      <c r="I9" s="39"/>
    </row>
    <row r="10" spans="2:12" s="33" customFormat="1" ht="18.75" x14ac:dyDescent="0.25">
      <c r="C10" s="34"/>
      <c r="G10" s="38" t="s">
        <v>6</v>
      </c>
      <c r="H10" s="34">
        <v>1</v>
      </c>
      <c r="I10" s="39"/>
      <c r="J10" s="83" t="str">
        <f>IF(ISBLANK(H6),"",IF(H6&gt;H14,F6,F14))</f>
        <v>Гоцфрид</v>
      </c>
      <c r="K10" s="80"/>
      <c r="L10" s="41"/>
    </row>
    <row r="11" spans="2:12" s="33" customFormat="1" ht="15" customHeight="1" x14ac:dyDescent="0.35">
      <c r="C11" s="34"/>
      <c r="I11" s="39"/>
    </row>
    <row r="12" spans="2:12" s="33" customFormat="1" ht="18.75" x14ac:dyDescent="0.25">
      <c r="B12" s="80" t="s">
        <v>59</v>
      </c>
      <c r="C12" s="81"/>
      <c r="D12" s="35">
        <v>5</v>
      </c>
      <c r="E12" s="36"/>
      <c r="I12" s="39"/>
    </row>
    <row r="13" spans="2:12" s="33" customFormat="1" ht="15" customHeight="1" x14ac:dyDescent="0.35">
      <c r="C13" s="34"/>
      <c r="E13" s="37"/>
      <c r="I13" s="39"/>
    </row>
    <row r="14" spans="2:12" s="33" customFormat="1" ht="18.75" x14ac:dyDescent="0.25">
      <c r="B14" s="38" t="s">
        <v>6</v>
      </c>
      <c r="C14" s="34">
        <v>10</v>
      </c>
      <c r="E14" s="39"/>
      <c r="F14" s="83" t="str">
        <f>IF(ISBLANK(D12),"",IF(D12&gt;D16,B12,B16))</f>
        <v>Шундрин А.</v>
      </c>
      <c r="G14" s="81"/>
      <c r="H14" s="35">
        <v>4</v>
      </c>
      <c r="I14" s="40"/>
    </row>
    <row r="15" spans="2:12" s="33" customFormat="1" ht="15" customHeight="1" x14ac:dyDescent="0.35">
      <c r="E15" s="39"/>
    </row>
    <row r="16" spans="2:12" s="33" customFormat="1" ht="18.75" x14ac:dyDescent="0.25">
      <c r="B16" s="80" t="s">
        <v>98</v>
      </c>
      <c r="C16" s="81"/>
      <c r="D16" s="35">
        <v>13</v>
      </c>
      <c r="E16" s="40"/>
    </row>
    <row r="17" spans="2:11" s="33" customFormat="1" ht="15" customHeight="1" x14ac:dyDescent="0.35"/>
    <row r="19" spans="2:11" s="33" customFormat="1" ht="15" customHeight="1" x14ac:dyDescent="0.35">
      <c r="F19" s="1"/>
      <c r="H19" s="34"/>
    </row>
    <row r="20" spans="2:11" s="33" customFormat="1" ht="18.600000000000001" x14ac:dyDescent="0.35">
      <c r="B20" s="80" t="str">
        <f>IF(ISBLANK(D4),"",IF(D4&gt;D8,B8,B4))</f>
        <v>Воронов</v>
      </c>
      <c r="C20" s="81"/>
      <c r="D20" s="35">
        <v>4</v>
      </c>
      <c r="E20" s="36"/>
    </row>
    <row r="21" spans="2:11" s="33" customFormat="1" ht="15" customHeight="1" x14ac:dyDescent="0.35">
      <c r="C21" s="34"/>
      <c r="E21" s="37"/>
    </row>
    <row r="22" spans="2:11" s="33" customFormat="1" ht="18.75" x14ac:dyDescent="0.25">
      <c r="B22" s="38" t="s">
        <v>6</v>
      </c>
      <c r="C22" s="34">
        <v>2</v>
      </c>
      <c r="E22" s="39"/>
      <c r="F22" s="83" t="str">
        <f>IF(ISBLANK(D20),"",IF(D20&gt;D24,B20,B24))</f>
        <v>Гулинин</v>
      </c>
      <c r="G22" s="81"/>
      <c r="H22" s="35">
        <v>12</v>
      </c>
      <c r="I22" s="36"/>
    </row>
    <row r="23" spans="2:11" s="33" customFormat="1" ht="15" customHeight="1" x14ac:dyDescent="0.35">
      <c r="C23" s="34"/>
      <c r="E23" s="39"/>
      <c r="I23" s="37"/>
    </row>
    <row r="24" spans="2:11" s="33" customFormat="1" ht="18.600000000000001" x14ac:dyDescent="0.35">
      <c r="B24" s="80" t="str">
        <f>IF(ISBLANK(D12),"",IF(D12&gt;D16,B16,B12))</f>
        <v>Гулинин</v>
      </c>
      <c r="C24" s="81"/>
      <c r="D24" s="35">
        <v>13</v>
      </c>
      <c r="E24" s="40"/>
      <c r="I24" s="39"/>
    </row>
    <row r="25" spans="2:11" s="33" customFormat="1" ht="15" customHeight="1" x14ac:dyDescent="0.35">
      <c r="C25" s="34"/>
      <c r="I25" s="39"/>
    </row>
    <row r="26" spans="2:11" s="33" customFormat="1" ht="18.75" x14ac:dyDescent="0.25">
      <c r="C26" s="34"/>
      <c r="G26" s="38" t="s">
        <v>6</v>
      </c>
      <c r="H26" s="34">
        <v>3</v>
      </c>
      <c r="I26" s="39"/>
      <c r="J26" s="83" t="str">
        <f>IF(ISBLANK(H22),"",IF(H22&gt;H30,F22,F30))</f>
        <v>Гулинин</v>
      </c>
      <c r="K26" s="80"/>
    </row>
    <row r="27" spans="2:11" s="33" customFormat="1" ht="15" customHeight="1" x14ac:dyDescent="0.35">
      <c r="C27" s="34"/>
      <c r="I27" s="39"/>
    </row>
    <row r="28" spans="2:11" s="33" customFormat="1" ht="15" customHeight="1" x14ac:dyDescent="0.35">
      <c r="B28"/>
      <c r="C28"/>
      <c r="D28"/>
      <c r="E28"/>
      <c r="I28" s="39"/>
    </row>
    <row r="29" spans="2:11" s="33" customFormat="1" ht="15" customHeight="1" x14ac:dyDescent="0.35">
      <c r="B29"/>
      <c r="C29"/>
      <c r="D29"/>
      <c r="E29"/>
      <c r="I29" s="39"/>
    </row>
    <row r="30" spans="2:11" s="33" customFormat="1" ht="18.600000000000001" x14ac:dyDescent="0.35">
      <c r="B30"/>
      <c r="C30"/>
      <c r="D30"/>
      <c r="E30"/>
      <c r="F30" s="80" t="str">
        <f>IF(ISBLANK(H6),"",IF(H6&gt;H14,F14,F6))</f>
        <v>Шундрин А.</v>
      </c>
      <c r="G30" s="81"/>
      <c r="H30" s="35">
        <v>9</v>
      </c>
      <c r="I30" s="40"/>
    </row>
    <row r="32" spans="2:11" s="33" customFormat="1" ht="15" customHeight="1" x14ac:dyDescent="0.35">
      <c r="F32" s="1"/>
    </row>
    <row r="33" spans="6:6" s="33" customFormat="1" ht="15" customHeight="1" x14ac:dyDescent="0.25">
      <c r="F33" s="1"/>
    </row>
  </sheetData>
  <mergeCells count="13">
    <mergeCell ref="J26:K26"/>
    <mergeCell ref="B1:K1"/>
    <mergeCell ref="B4:C4"/>
    <mergeCell ref="F6:G6"/>
    <mergeCell ref="B8:C8"/>
    <mergeCell ref="J10:K10"/>
    <mergeCell ref="B12:C12"/>
    <mergeCell ref="F30:G30"/>
    <mergeCell ref="F14:G14"/>
    <mergeCell ref="B16:C16"/>
    <mergeCell ref="B20:C20"/>
    <mergeCell ref="F22:G22"/>
    <mergeCell ref="B24:C24"/>
  </mergeCells>
  <pageMargins left="0.25" right="0.25" top="0.75" bottom="0.75" header="0.3" footer="0.3"/>
  <pageSetup paperSize="9" scale="98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7" workbookViewId="0">
      <selection activeCell="H20" sqref="H20"/>
    </sheetView>
  </sheetViews>
  <sheetFormatPr defaultColWidth="9.140625" defaultRowHeight="15" x14ac:dyDescent="0.25"/>
  <cols>
    <col min="1" max="1" width="9.140625" style="50"/>
    <col min="2" max="15" width="9.140625" style="33" customWidth="1"/>
    <col min="16" max="16384" width="9.140625" style="33"/>
  </cols>
  <sheetData>
    <row r="1" spans="2:12" s="33" customFormat="1" ht="33.75" x14ac:dyDescent="0.25">
      <c r="B1" s="85" t="s">
        <v>20</v>
      </c>
      <c r="C1" s="85"/>
      <c r="D1" s="85"/>
      <c r="E1" s="85"/>
      <c r="F1" s="85"/>
      <c r="G1" s="85"/>
      <c r="H1" s="85"/>
      <c r="I1" s="85"/>
      <c r="J1" s="85"/>
      <c r="K1" s="85"/>
    </row>
    <row r="2" spans="2:12" s="33" customFormat="1" ht="15" customHeight="1" x14ac:dyDescent="0.25">
      <c r="C2" s="34"/>
    </row>
    <row r="3" spans="2:12" s="33" customFormat="1" ht="15" customHeight="1" x14ac:dyDescent="0.25">
      <c r="C3" s="34"/>
    </row>
    <row r="4" spans="2:12" s="33" customFormat="1" ht="18.75" x14ac:dyDescent="0.25">
      <c r="B4" s="80" t="s">
        <v>63</v>
      </c>
      <c r="C4" s="81"/>
      <c r="D4" s="35">
        <v>13</v>
      </c>
      <c r="E4" s="36"/>
    </row>
    <row r="5" spans="2:12" s="33" customFormat="1" ht="15" customHeight="1" x14ac:dyDescent="0.25">
      <c r="C5" s="34"/>
      <c r="E5" s="37"/>
    </row>
    <row r="6" spans="2:12" s="33" customFormat="1" ht="18.75" x14ac:dyDescent="0.25">
      <c r="B6" s="38" t="s">
        <v>6</v>
      </c>
      <c r="C6" s="34">
        <v>11</v>
      </c>
      <c r="E6" s="39"/>
      <c r="F6" s="83" t="str">
        <f>IF(ISBLANK(D4),"",IF(D4&gt;D8,B4,B8))</f>
        <v>Лямунов</v>
      </c>
      <c r="G6" s="81"/>
      <c r="H6" s="35">
        <v>13</v>
      </c>
      <c r="I6" s="36"/>
    </row>
    <row r="7" spans="2:12" s="33" customFormat="1" ht="15" customHeight="1" x14ac:dyDescent="0.25">
      <c r="C7" s="34"/>
      <c r="E7" s="39"/>
      <c r="I7" s="37"/>
    </row>
    <row r="8" spans="2:12" s="33" customFormat="1" ht="18.75" x14ac:dyDescent="0.25">
      <c r="B8" s="80" t="s">
        <v>39</v>
      </c>
      <c r="C8" s="81"/>
      <c r="D8" s="35">
        <v>6</v>
      </c>
      <c r="E8" s="40"/>
      <c r="I8" s="39"/>
    </row>
    <row r="9" spans="2:12" s="33" customFormat="1" ht="15" customHeight="1" x14ac:dyDescent="0.25">
      <c r="C9" s="34"/>
      <c r="I9" s="39"/>
    </row>
    <row r="10" spans="2:12" s="33" customFormat="1" ht="18.75" x14ac:dyDescent="0.25">
      <c r="C10" s="34"/>
      <c r="G10" s="38" t="s">
        <v>6</v>
      </c>
      <c r="H10" s="34">
        <v>3</v>
      </c>
      <c r="I10" s="39"/>
      <c r="J10" s="83" t="str">
        <f>IF(ISBLANK(H6),"",IF(H6&gt;H14,F6,F14))</f>
        <v>Лямунов</v>
      </c>
      <c r="K10" s="80"/>
      <c r="L10" s="41"/>
    </row>
    <row r="11" spans="2:12" s="33" customFormat="1" ht="15" customHeight="1" x14ac:dyDescent="0.25">
      <c r="C11" s="34"/>
      <c r="I11" s="39"/>
    </row>
    <row r="12" spans="2:12" s="33" customFormat="1" ht="18.75" x14ac:dyDescent="0.25">
      <c r="B12" s="80" t="s">
        <v>37</v>
      </c>
      <c r="C12" s="81"/>
      <c r="D12" s="35">
        <v>6</v>
      </c>
      <c r="E12" s="36"/>
      <c r="I12" s="39"/>
    </row>
    <row r="13" spans="2:12" s="33" customFormat="1" ht="15" customHeight="1" x14ac:dyDescent="0.25">
      <c r="C13" s="34"/>
      <c r="E13" s="37"/>
      <c r="I13" s="39"/>
    </row>
    <row r="14" spans="2:12" s="33" customFormat="1" ht="18.75" x14ac:dyDescent="0.25">
      <c r="B14" s="38" t="s">
        <v>6</v>
      </c>
      <c r="C14" s="34">
        <v>12</v>
      </c>
      <c r="E14" s="39"/>
      <c r="F14" s="83" t="str">
        <f>IF(ISBLANK(D12),"",IF(D12&gt;D16,B12,B16))</f>
        <v>Гаджиев</v>
      </c>
      <c r="G14" s="81"/>
      <c r="H14" s="35">
        <v>12</v>
      </c>
      <c r="I14" s="40"/>
    </row>
    <row r="15" spans="2:12" s="33" customFormat="1" ht="15" customHeight="1" x14ac:dyDescent="0.25">
      <c r="E15" s="39"/>
    </row>
    <row r="16" spans="2:12" s="33" customFormat="1" ht="18.75" x14ac:dyDescent="0.25">
      <c r="B16" s="80" t="s">
        <v>47</v>
      </c>
      <c r="C16" s="81"/>
      <c r="D16" s="35">
        <v>13</v>
      </c>
      <c r="E16" s="40"/>
    </row>
    <row r="17" spans="1:11" ht="15" customHeight="1" x14ac:dyDescent="0.25">
      <c r="A17" s="33"/>
    </row>
    <row r="19" spans="1:11" ht="15" customHeight="1" x14ac:dyDescent="0.25">
      <c r="A19" s="33"/>
      <c r="F19" s="50"/>
      <c r="H19" s="34"/>
    </row>
    <row r="20" spans="1:11" ht="18.75" x14ac:dyDescent="0.25">
      <c r="A20" s="33"/>
      <c r="B20" s="80" t="str">
        <f>IF(ISBLANK(D4),"",IF(D4&gt;D8,B8,B4))</f>
        <v>Дубовицкий</v>
      </c>
      <c r="C20" s="81"/>
      <c r="D20" s="35">
        <v>13</v>
      </c>
      <c r="E20" s="36"/>
    </row>
    <row r="21" spans="1:11" ht="15" customHeight="1" x14ac:dyDescent="0.25">
      <c r="A21" s="33"/>
      <c r="C21" s="34"/>
      <c r="E21" s="37"/>
    </row>
    <row r="22" spans="1:11" ht="18.75" x14ac:dyDescent="0.25">
      <c r="A22" s="33"/>
      <c r="B22" s="38" t="s">
        <v>6</v>
      </c>
      <c r="C22" s="34">
        <v>4</v>
      </c>
      <c r="E22" s="39"/>
      <c r="F22" s="83" t="str">
        <f>IF(ISBLANK(D20),"",IF(D20&gt;D24,B20,B24))</f>
        <v>Дубовицкий</v>
      </c>
      <c r="G22" s="81"/>
      <c r="H22" s="35">
        <v>13</v>
      </c>
      <c r="I22" s="36"/>
    </row>
    <row r="23" spans="1:11" ht="15" customHeight="1" x14ac:dyDescent="0.25">
      <c r="A23" s="33"/>
      <c r="C23" s="34"/>
      <c r="E23" s="39"/>
      <c r="I23" s="37"/>
    </row>
    <row r="24" spans="1:11" ht="18.75" x14ac:dyDescent="0.25">
      <c r="A24" s="33"/>
      <c r="B24" s="80" t="str">
        <f>IF(ISBLANK(D12),"",IF(D12&gt;D16,B16,B12))</f>
        <v>Агапов</v>
      </c>
      <c r="C24" s="81"/>
      <c r="D24" s="35">
        <v>6</v>
      </c>
      <c r="E24" s="40"/>
      <c r="I24" s="39"/>
    </row>
    <row r="25" spans="1:11" ht="15" customHeight="1" x14ac:dyDescent="0.25">
      <c r="A25" s="33"/>
      <c r="C25" s="34"/>
      <c r="I25" s="39"/>
    </row>
    <row r="26" spans="1:11" ht="18.75" x14ac:dyDescent="0.25">
      <c r="A26" s="33"/>
      <c r="C26" s="34"/>
      <c r="G26" s="38" t="s">
        <v>6</v>
      </c>
      <c r="H26" s="34">
        <v>1</v>
      </c>
      <c r="I26" s="39"/>
      <c r="J26" s="83" t="str">
        <f>IF(ISBLANK(H22),"",IF(H22&gt;H30,F22,F30))</f>
        <v>Дубовицкий</v>
      </c>
      <c r="K26" s="80"/>
    </row>
    <row r="27" spans="1:11" ht="15" customHeight="1" x14ac:dyDescent="0.25">
      <c r="A27" s="33"/>
      <c r="C27" s="34"/>
      <c r="I27" s="39"/>
    </row>
    <row r="28" spans="1:11" ht="15" customHeight="1" x14ac:dyDescent="0.25">
      <c r="A28" s="33"/>
      <c r="B28"/>
      <c r="C28"/>
      <c r="D28"/>
      <c r="E28"/>
      <c r="I28" s="39"/>
    </row>
    <row r="29" spans="1:11" ht="15" customHeight="1" x14ac:dyDescent="0.25">
      <c r="A29" s="33"/>
      <c r="B29"/>
      <c r="C29"/>
      <c r="D29"/>
      <c r="E29"/>
      <c r="I29" s="39"/>
    </row>
    <row r="30" spans="1:11" ht="18.75" x14ac:dyDescent="0.25">
      <c r="A30" s="33"/>
      <c r="B30"/>
      <c r="C30"/>
      <c r="D30"/>
      <c r="E30"/>
      <c r="F30" s="80" t="str">
        <f>IF(ISBLANK(H6),"",IF(H6&gt;H14,F14,F6))</f>
        <v>Гаджиев</v>
      </c>
      <c r="G30" s="81"/>
      <c r="H30" s="35">
        <v>7</v>
      </c>
      <c r="I30" s="40"/>
    </row>
    <row r="32" spans="1:11" ht="15" customHeight="1" x14ac:dyDescent="0.25">
      <c r="A32" s="33"/>
      <c r="F32" s="50"/>
    </row>
    <row r="33" spans="6:6" s="33" customFormat="1" ht="15" customHeight="1" x14ac:dyDescent="0.25">
      <c r="F33" s="50"/>
    </row>
  </sheetData>
  <mergeCells count="13">
    <mergeCell ref="J26:K26"/>
    <mergeCell ref="B1:K1"/>
    <mergeCell ref="B4:C4"/>
    <mergeCell ref="F6:G6"/>
    <mergeCell ref="B8:C8"/>
    <mergeCell ref="J10:K10"/>
    <mergeCell ref="B12:C12"/>
    <mergeCell ref="F30:G30"/>
    <mergeCell ref="F14:G14"/>
    <mergeCell ref="B16:C16"/>
    <mergeCell ref="B20:C20"/>
    <mergeCell ref="F22:G22"/>
    <mergeCell ref="B24:C24"/>
  </mergeCells>
  <pageMargins left="0.25" right="0.25" top="0.75" bottom="0.75" header="0.3" footer="0.3"/>
  <pageSetup paperSize="9" scale="9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4" workbookViewId="0">
      <selection activeCell="I25" sqref="I25"/>
    </sheetView>
  </sheetViews>
  <sheetFormatPr defaultColWidth="9.140625" defaultRowHeight="15" x14ac:dyDescent="0.25"/>
  <cols>
    <col min="1" max="1" width="9.140625" style="1"/>
    <col min="2" max="15" width="9.140625" style="33" customWidth="1"/>
    <col min="16" max="16384" width="9.140625" style="33"/>
  </cols>
  <sheetData>
    <row r="1" spans="1:12" ht="28.5" x14ac:dyDescent="0.25">
      <c r="B1" s="86" t="s">
        <v>21</v>
      </c>
      <c r="C1" s="86"/>
      <c r="D1" s="86"/>
      <c r="E1" s="86"/>
      <c r="F1" s="86"/>
      <c r="G1" s="86"/>
      <c r="H1" s="86"/>
      <c r="I1" s="86"/>
      <c r="J1" s="86"/>
      <c r="K1" s="86"/>
    </row>
    <row r="2" spans="1:12" ht="15" customHeight="1" x14ac:dyDescent="0.35">
      <c r="C2" s="34"/>
    </row>
    <row r="3" spans="1:12" ht="15" customHeight="1" x14ac:dyDescent="0.35">
      <c r="C3" s="34"/>
    </row>
    <row r="4" spans="1:12" ht="18.75" x14ac:dyDescent="0.25">
      <c r="A4" s="1" t="s">
        <v>28</v>
      </c>
      <c r="B4" s="80" t="str">
        <f>М1!J10</f>
        <v>Хафидо</v>
      </c>
      <c r="C4" s="81"/>
      <c r="D4" s="35">
        <v>13</v>
      </c>
      <c r="E4" s="36"/>
    </row>
    <row r="5" spans="1:12" ht="15" customHeight="1" x14ac:dyDescent="0.35">
      <c r="A5" s="1">
        <v>1</v>
      </c>
      <c r="C5" s="34"/>
      <c r="E5" s="37"/>
    </row>
    <row r="6" spans="1:12" ht="18.75" x14ac:dyDescent="0.25">
      <c r="B6" s="38" t="s">
        <v>6</v>
      </c>
      <c r="C6" s="34">
        <v>1</v>
      </c>
      <c r="E6" s="39"/>
      <c r="F6" s="83" t="str">
        <f>IF(ISBLANK(D4),"",IF(D4&gt;D8,B4,B8))</f>
        <v>Хафидо</v>
      </c>
      <c r="G6" s="81"/>
      <c r="H6" s="35">
        <v>13</v>
      </c>
      <c r="I6" s="36"/>
    </row>
    <row r="7" spans="1:12" ht="15" customHeight="1" x14ac:dyDescent="0.35">
      <c r="C7" s="34"/>
      <c r="E7" s="39"/>
      <c r="I7" s="37"/>
    </row>
    <row r="8" spans="1:12" ht="18.75" x14ac:dyDescent="0.25">
      <c r="A8" s="1" t="s">
        <v>29</v>
      </c>
      <c r="B8" s="80" t="str">
        <f>М2!J26</f>
        <v>Гришков</v>
      </c>
      <c r="C8" s="81"/>
      <c r="D8" s="35">
        <v>7</v>
      </c>
      <c r="E8" s="40"/>
      <c r="I8" s="39"/>
    </row>
    <row r="9" spans="1:12" ht="15" customHeight="1" x14ac:dyDescent="0.35">
      <c r="A9" s="1">
        <v>2</v>
      </c>
      <c r="C9" s="34"/>
      <c r="I9" s="39"/>
    </row>
    <row r="10" spans="1:12" ht="18.75" x14ac:dyDescent="0.25">
      <c r="C10" s="34"/>
      <c r="G10" s="38" t="s">
        <v>6</v>
      </c>
      <c r="H10" s="34">
        <v>3</v>
      </c>
      <c r="I10" s="39"/>
      <c r="J10" s="83" t="str">
        <f>IF(ISBLANK(H6),"",IF(H6&gt;H14,F6,F14))</f>
        <v>Хафидо</v>
      </c>
      <c r="K10" s="80"/>
      <c r="L10" s="41"/>
    </row>
    <row r="11" spans="1:12" ht="15" customHeight="1" x14ac:dyDescent="0.35">
      <c r="C11" s="34"/>
      <c r="I11" s="39"/>
    </row>
    <row r="12" spans="1:12" ht="18.75" x14ac:dyDescent="0.25">
      <c r="A12" s="1" t="s">
        <v>30</v>
      </c>
      <c r="B12" s="80" t="str">
        <f>М3!J10</f>
        <v>Гоцфрид</v>
      </c>
      <c r="C12" s="81"/>
      <c r="D12" s="35">
        <v>13</v>
      </c>
      <c r="E12" s="36"/>
      <c r="I12" s="39"/>
    </row>
    <row r="13" spans="1:12" ht="15" customHeight="1" x14ac:dyDescent="0.35">
      <c r="A13" s="1">
        <v>1</v>
      </c>
      <c r="C13" s="34"/>
      <c r="E13" s="37"/>
      <c r="I13" s="39"/>
    </row>
    <row r="14" spans="1:12" ht="18.75" x14ac:dyDescent="0.25">
      <c r="B14" s="38" t="s">
        <v>6</v>
      </c>
      <c r="C14" s="34">
        <v>2</v>
      </c>
      <c r="E14" s="39"/>
      <c r="F14" s="83" t="str">
        <f>IF(ISBLANK(D12),"",IF(D12&gt;D16,B12,B16))</f>
        <v>Гоцфрид</v>
      </c>
      <c r="G14" s="81"/>
      <c r="H14" s="35">
        <v>12</v>
      </c>
      <c r="I14" s="40"/>
    </row>
    <row r="15" spans="1:12" ht="15" customHeight="1" x14ac:dyDescent="0.35">
      <c r="E15" s="39"/>
    </row>
    <row r="16" spans="1:12" ht="18.75" x14ac:dyDescent="0.25">
      <c r="A16" s="1" t="s">
        <v>31</v>
      </c>
      <c r="B16" s="80" t="str">
        <f>М4!J26</f>
        <v>Дубовицкий</v>
      </c>
      <c r="C16" s="81"/>
      <c r="D16" s="35">
        <v>6</v>
      </c>
      <c r="E16" s="40"/>
    </row>
    <row r="17" spans="1:11" ht="15" customHeight="1" x14ac:dyDescent="0.35">
      <c r="A17" s="1">
        <v>2</v>
      </c>
    </row>
    <row r="19" spans="1:11" ht="15" customHeight="1" x14ac:dyDescent="0.35">
      <c r="F19" s="1"/>
      <c r="H19" s="34"/>
    </row>
    <row r="20" spans="1:11" ht="18.600000000000001" x14ac:dyDescent="0.35">
      <c r="B20" s="80" t="str">
        <f>IF(ISBLANK(D4),"",IF(D4&gt;D8,B8,B4))</f>
        <v>Гришков</v>
      </c>
      <c r="C20" s="81"/>
      <c r="D20" s="35">
        <v>11</v>
      </c>
      <c r="E20" s="36"/>
      <c r="J20" s="33" t="s">
        <v>99</v>
      </c>
    </row>
    <row r="21" spans="1:11" ht="15" customHeight="1" x14ac:dyDescent="0.35">
      <c r="C21" s="34"/>
      <c r="E21" s="37"/>
    </row>
    <row r="22" spans="1:11" ht="18.75" x14ac:dyDescent="0.25">
      <c r="B22" s="38" t="s">
        <v>6</v>
      </c>
      <c r="C22" s="34">
        <v>4</v>
      </c>
      <c r="E22" s="39"/>
      <c r="F22" s="83" t="str">
        <f>IF(ISBLANK(D20),"",IF(D20&gt;D24,B20,B24))</f>
        <v>Дубовицкий</v>
      </c>
      <c r="G22" s="81"/>
      <c r="H22" s="35">
        <v>6</v>
      </c>
      <c r="I22" s="36"/>
    </row>
    <row r="23" spans="1:11" ht="15" customHeight="1" x14ac:dyDescent="0.35">
      <c r="C23" s="34"/>
      <c r="E23" s="39"/>
      <c r="I23" s="37"/>
    </row>
    <row r="24" spans="1:11" ht="18.600000000000001" x14ac:dyDescent="0.35">
      <c r="B24" s="80" t="str">
        <f>IF(ISBLANK(D12),"",IF(D12&gt;D16,B16,B12))</f>
        <v>Дубовицкий</v>
      </c>
      <c r="C24" s="81"/>
      <c r="D24" s="35">
        <v>13</v>
      </c>
      <c r="E24" s="40"/>
      <c r="I24" s="39"/>
    </row>
    <row r="25" spans="1:11" ht="15" customHeight="1" x14ac:dyDescent="0.35">
      <c r="C25" s="34"/>
      <c r="I25" s="39"/>
    </row>
    <row r="26" spans="1:11" ht="18.75" x14ac:dyDescent="0.25">
      <c r="C26" s="34"/>
      <c r="G26" s="38" t="s">
        <v>6</v>
      </c>
      <c r="H26" s="34">
        <v>4</v>
      </c>
      <c r="I26" s="39"/>
      <c r="J26" s="83" t="str">
        <f>IF(ISBLANK(H22),"",IF(H22&gt;H30,F22,F30))</f>
        <v>Гоцфрид</v>
      </c>
      <c r="K26" s="80"/>
    </row>
    <row r="27" spans="1:11" ht="15" customHeight="1" x14ac:dyDescent="0.35">
      <c r="C27" s="34"/>
      <c r="I27" s="39"/>
    </row>
    <row r="28" spans="1:11" ht="15" customHeight="1" x14ac:dyDescent="0.35">
      <c r="B28"/>
      <c r="C28"/>
      <c r="D28"/>
      <c r="E28"/>
      <c r="I28" s="39"/>
    </row>
    <row r="29" spans="1:11" ht="15" customHeight="1" x14ac:dyDescent="0.25">
      <c r="B29"/>
      <c r="C29"/>
      <c r="D29"/>
      <c r="E29"/>
      <c r="I29" s="39"/>
    </row>
    <row r="30" spans="1:11" ht="18.75" x14ac:dyDescent="0.25">
      <c r="B30"/>
      <c r="C30"/>
      <c r="D30"/>
      <c r="E30"/>
      <c r="F30" s="80" t="str">
        <f>IF(ISBLANK(H6),"",IF(H6&gt;H14,F14,F6))</f>
        <v>Гоцфрид</v>
      </c>
      <c r="G30" s="81"/>
      <c r="H30" s="35">
        <v>13</v>
      </c>
      <c r="I30" s="40"/>
    </row>
    <row r="32" spans="1:11" ht="15" customHeight="1" x14ac:dyDescent="0.25">
      <c r="F32" s="1"/>
    </row>
    <row r="33" spans="6:6" ht="15" customHeight="1" x14ac:dyDescent="0.25">
      <c r="F33" s="1"/>
    </row>
  </sheetData>
  <mergeCells count="13">
    <mergeCell ref="J26:K26"/>
    <mergeCell ref="B1:K1"/>
    <mergeCell ref="B4:C4"/>
    <mergeCell ref="F6:G6"/>
    <mergeCell ref="B8:C8"/>
    <mergeCell ref="J10:K10"/>
    <mergeCell ref="B12:C12"/>
    <mergeCell ref="F30:G30"/>
    <mergeCell ref="F14:G14"/>
    <mergeCell ref="B16:C16"/>
    <mergeCell ref="B20:C20"/>
    <mergeCell ref="F22:G22"/>
    <mergeCell ref="B24:C24"/>
  </mergeCells>
  <pageMargins left="0.25" right="0.25" top="0.75" bottom="0.75" header="0.3" footer="0.3"/>
  <pageSetup paperSize="9" scale="9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3"/>
  <sheetViews>
    <sheetView topLeftCell="A7" workbookViewId="0">
      <selection activeCell="G33" sqref="G33"/>
    </sheetView>
  </sheetViews>
  <sheetFormatPr defaultColWidth="9.140625" defaultRowHeight="15" x14ac:dyDescent="0.25"/>
  <cols>
    <col min="1" max="1" width="9.140625" style="1"/>
    <col min="2" max="15" width="9.140625" style="33" customWidth="1"/>
    <col min="16" max="16384" width="9.140625" style="33"/>
  </cols>
  <sheetData>
    <row r="1" spans="1:12" ht="28.5" x14ac:dyDescent="0.25">
      <c r="B1" s="86" t="s">
        <v>22</v>
      </c>
      <c r="C1" s="86"/>
      <c r="D1" s="86"/>
      <c r="E1" s="86"/>
      <c r="F1" s="86"/>
      <c r="G1" s="86"/>
      <c r="H1" s="86"/>
      <c r="I1" s="86"/>
      <c r="J1" s="86"/>
      <c r="K1" s="86"/>
    </row>
    <row r="2" spans="1:12" ht="15" customHeight="1" x14ac:dyDescent="0.35">
      <c r="C2" s="34"/>
    </row>
    <row r="3" spans="1:12" ht="15" customHeight="1" x14ac:dyDescent="0.35">
      <c r="C3" s="34"/>
    </row>
    <row r="4" spans="1:12" ht="18.75" x14ac:dyDescent="0.25">
      <c r="A4" s="1" t="s">
        <v>28</v>
      </c>
      <c r="B4" s="80" t="str">
        <f>М1!J26</f>
        <v>Банщиков</v>
      </c>
      <c r="C4" s="81"/>
      <c r="D4" s="35">
        <v>13</v>
      </c>
      <c r="E4" s="36"/>
    </row>
    <row r="5" spans="1:12" ht="15" customHeight="1" x14ac:dyDescent="0.35">
      <c r="A5" s="1">
        <v>2</v>
      </c>
      <c r="C5" s="34"/>
      <c r="E5" s="37"/>
    </row>
    <row r="6" spans="1:12" ht="18.75" x14ac:dyDescent="0.25">
      <c r="B6" s="38" t="s">
        <v>6</v>
      </c>
      <c r="C6" s="34">
        <v>3</v>
      </c>
      <c r="E6" s="39"/>
      <c r="F6" s="83" t="str">
        <f>IF(ISBLANK(D4),"",IF(D4&gt;D8,B4,B8))</f>
        <v>Банщиков</v>
      </c>
      <c r="G6" s="81"/>
      <c r="H6" s="35">
        <v>3</v>
      </c>
      <c r="I6" s="36"/>
    </row>
    <row r="7" spans="1:12" ht="15" customHeight="1" x14ac:dyDescent="0.35">
      <c r="C7" s="34"/>
      <c r="E7" s="39"/>
      <c r="I7" s="37"/>
    </row>
    <row r="8" spans="1:12" ht="18.75" x14ac:dyDescent="0.25">
      <c r="A8" s="1" t="s">
        <v>31</v>
      </c>
      <c r="B8" s="80" t="str">
        <f>М4!J10</f>
        <v>Лямунов</v>
      </c>
      <c r="C8" s="81"/>
      <c r="D8" s="35">
        <v>11</v>
      </c>
      <c r="E8" s="40"/>
      <c r="I8" s="39"/>
    </row>
    <row r="9" spans="1:12" ht="15" customHeight="1" x14ac:dyDescent="0.35">
      <c r="A9" s="1">
        <v>1</v>
      </c>
      <c r="C9" s="34"/>
      <c r="I9" s="39"/>
    </row>
    <row r="10" spans="1:12" ht="18.75" x14ac:dyDescent="0.25">
      <c r="C10" s="34"/>
      <c r="G10" s="38" t="s">
        <v>6</v>
      </c>
      <c r="H10" s="34">
        <v>1</v>
      </c>
      <c r="I10" s="39"/>
      <c r="J10" s="83" t="str">
        <f>IF(ISBLANK(H6),"",IF(H6&gt;H14,F6,F14))</f>
        <v>Крошилов</v>
      </c>
      <c r="K10" s="80"/>
      <c r="L10" s="41"/>
    </row>
    <row r="11" spans="1:12" ht="15" customHeight="1" x14ac:dyDescent="0.35">
      <c r="C11" s="34"/>
      <c r="I11" s="39"/>
    </row>
    <row r="12" spans="1:12" ht="18.75" x14ac:dyDescent="0.25">
      <c r="A12" s="1" t="s">
        <v>30</v>
      </c>
      <c r="B12" s="80" t="str">
        <f>М3!J26</f>
        <v>Гулинин</v>
      </c>
      <c r="C12" s="81"/>
      <c r="D12" s="35">
        <v>5</v>
      </c>
      <c r="E12" s="36"/>
      <c r="I12" s="39"/>
    </row>
    <row r="13" spans="1:12" ht="15" customHeight="1" x14ac:dyDescent="0.35">
      <c r="A13" s="1">
        <v>2</v>
      </c>
      <c r="C13" s="34"/>
      <c r="E13" s="37"/>
      <c r="I13" s="39"/>
    </row>
    <row r="14" spans="1:12" ht="18.75" x14ac:dyDescent="0.25">
      <c r="B14" s="38" t="s">
        <v>6</v>
      </c>
      <c r="C14" s="34">
        <v>4</v>
      </c>
      <c r="E14" s="39"/>
      <c r="F14" s="83" t="str">
        <f>IF(ISBLANK(D12),"",IF(D12&gt;D16,B12,B16))</f>
        <v>Крошилов</v>
      </c>
      <c r="G14" s="81"/>
      <c r="H14" s="35">
        <v>13</v>
      </c>
      <c r="I14" s="40"/>
    </row>
    <row r="15" spans="1:12" ht="15" customHeight="1" x14ac:dyDescent="0.35">
      <c r="E15" s="39"/>
    </row>
    <row r="16" spans="1:12" ht="18.75" x14ac:dyDescent="0.25">
      <c r="A16" s="1" t="s">
        <v>29</v>
      </c>
      <c r="B16" s="80" t="str">
        <f>М2!J10</f>
        <v>Крошилов</v>
      </c>
      <c r="C16" s="81"/>
      <c r="D16" s="35">
        <v>13</v>
      </c>
      <c r="E16" s="40"/>
    </row>
    <row r="17" spans="1:11" ht="15" customHeight="1" x14ac:dyDescent="0.35">
      <c r="A17" s="1">
        <v>1</v>
      </c>
    </row>
    <row r="19" spans="1:11" ht="15" customHeight="1" x14ac:dyDescent="0.35">
      <c r="F19" s="1"/>
      <c r="H19" s="34"/>
    </row>
    <row r="20" spans="1:11" ht="18.600000000000001" x14ac:dyDescent="0.35">
      <c r="B20" s="80" t="str">
        <f>IF(ISBLANK(D4),"",IF(D4&gt;D8,B8,B4))</f>
        <v>Лямунов</v>
      </c>
      <c r="C20" s="81"/>
      <c r="D20" s="35">
        <v>13</v>
      </c>
      <c r="E20" s="36"/>
    </row>
    <row r="21" spans="1:11" ht="15" customHeight="1" x14ac:dyDescent="0.35">
      <c r="C21" s="34"/>
      <c r="E21" s="37"/>
    </row>
    <row r="22" spans="1:11" ht="18.75" x14ac:dyDescent="0.25">
      <c r="B22" s="38" t="s">
        <v>6</v>
      </c>
      <c r="C22" s="34">
        <v>2</v>
      </c>
      <c r="E22" s="39"/>
      <c r="F22" s="83" t="str">
        <f>IF(ISBLANK(D20),"",IF(D20&gt;D24,B20,B24))</f>
        <v>Лямунов</v>
      </c>
      <c r="G22" s="81"/>
      <c r="H22" s="35">
        <v>13</v>
      </c>
      <c r="I22" s="36"/>
    </row>
    <row r="23" spans="1:11" ht="15" customHeight="1" x14ac:dyDescent="0.35">
      <c r="C23" s="34"/>
      <c r="E23" s="39"/>
      <c r="I23" s="37"/>
    </row>
    <row r="24" spans="1:11" ht="18.600000000000001" x14ac:dyDescent="0.35">
      <c r="B24" s="80" t="str">
        <f>IF(ISBLANK(D12),"",IF(D12&gt;D16,B16,B12))</f>
        <v>Гулинин</v>
      </c>
      <c r="C24" s="81"/>
      <c r="D24" s="35">
        <v>12</v>
      </c>
      <c r="E24" s="40"/>
      <c r="I24" s="39"/>
    </row>
    <row r="25" spans="1:11" ht="15" customHeight="1" x14ac:dyDescent="0.35">
      <c r="C25" s="34"/>
      <c r="I25" s="39"/>
    </row>
    <row r="26" spans="1:11" ht="18.75" x14ac:dyDescent="0.25">
      <c r="C26" s="34"/>
      <c r="G26" s="38" t="s">
        <v>6</v>
      </c>
      <c r="H26" s="34">
        <v>3</v>
      </c>
      <c r="I26" s="39"/>
      <c r="J26" s="83" t="str">
        <f>IF(ISBLANK(H22),"",IF(H22&gt;H30,F22,F30))</f>
        <v>Лямунов</v>
      </c>
      <c r="K26" s="80"/>
    </row>
    <row r="27" spans="1:11" ht="15" customHeight="1" x14ac:dyDescent="0.35">
      <c r="C27" s="34"/>
      <c r="I27" s="39"/>
    </row>
    <row r="28" spans="1:11" ht="15" customHeight="1" x14ac:dyDescent="0.35">
      <c r="B28"/>
      <c r="C28"/>
      <c r="D28"/>
      <c r="E28"/>
      <c r="I28" s="39"/>
    </row>
    <row r="29" spans="1:11" ht="15" customHeight="1" x14ac:dyDescent="0.35">
      <c r="B29"/>
      <c r="C29"/>
      <c r="D29"/>
      <c r="E29"/>
      <c r="I29" s="39"/>
    </row>
    <row r="30" spans="1:11" ht="18.600000000000001" x14ac:dyDescent="0.35">
      <c r="B30"/>
      <c r="C30"/>
      <c r="D30"/>
      <c r="E30"/>
      <c r="F30" s="80" t="str">
        <f>IF(ISBLANK(H6),"",IF(H6&gt;H14,F14,F6))</f>
        <v>Банщиков</v>
      </c>
      <c r="G30" s="81"/>
      <c r="H30" s="35">
        <v>4</v>
      </c>
      <c r="I30" s="40"/>
    </row>
    <row r="32" spans="1:11" ht="15" customHeight="1" x14ac:dyDescent="0.35">
      <c r="F32" s="1"/>
    </row>
    <row r="33" spans="6:6" ht="15" customHeight="1" x14ac:dyDescent="0.25">
      <c r="F33" s="1"/>
    </row>
  </sheetData>
  <mergeCells count="13">
    <mergeCell ref="J26:K26"/>
    <mergeCell ref="B1:K1"/>
    <mergeCell ref="B4:C4"/>
    <mergeCell ref="F6:G6"/>
    <mergeCell ref="B8:C8"/>
    <mergeCell ref="J10:K10"/>
    <mergeCell ref="B12:C12"/>
    <mergeCell ref="F30:G30"/>
    <mergeCell ref="F14:G14"/>
    <mergeCell ref="B16:C16"/>
    <mergeCell ref="B20:C20"/>
    <mergeCell ref="F22:G22"/>
    <mergeCell ref="B24:C24"/>
  </mergeCells>
  <pageMargins left="0.25" right="0.25" top="0.75" bottom="0.75" header="0.3" footer="0.3"/>
  <pageSetup paperSize="9" scale="9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ж1</vt:lpstr>
      <vt:lpstr>ж2</vt:lpstr>
      <vt:lpstr>жд</vt:lpstr>
      <vt:lpstr>М1</vt:lpstr>
      <vt:lpstr>М2</vt:lpstr>
      <vt:lpstr>М3</vt:lpstr>
      <vt:lpstr>М4</vt:lpstr>
      <vt:lpstr>КАМ1</vt:lpstr>
      <vt:lpstr>КАМ2</vt:lpstr>
      <vt:lpstr>МД</vt:lpstr>
      <vt:lpstr>КРМД</vt:lpstr>
      <vt:lpstr>Регистрация жен</vt:lpstr>
      <vt:lpstr>Регистрация муж</vt:lpstr>
    </vt:vector>
  </TitlesOfParts>
  <Company>None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Тихонов Дмитрий</dc:creator>
  <cp:lastModifiedBy>РФП</cp:lastModifiedBy>
  <cp:lastPrinted>2023-09-09T16:59:20Z</cp:lastPrinted>
  <dcterms:created xsi:type="dcterms:W3CDTF">2023-09-07T08:08:49Z</dcterms:created>
  <dcterms:modified xsi:type="dcterms:W3CDTF">2023-09-12T04:29:27Z</dcterms:modified>
</cp:coreProperties>
</file>